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ikanfs\1108004000高齢福祉課\!!!!令和４年度以降ファイル基準非公開フォルダ\81.高齢福祉\11.介護給付\06.福祉用具\02.受領委任登録【5年】\01.R05\通知（年度当初）⇒今年度以降は年度末に変更\✕HP更新起案用\"/>
    </mc:Choice>
  </mc:AlternateContent>
  <bookViews>
    <workbookView xWindow="3156" yWindow="0" windowWidth="23688" windowHeight="9828" tabRatio="857" activeTab="2"/>
  </bookViews>
  <sheets>
    <sheet name="会社情報" sheetId="27" r:id="rId1"/>
    <sheet name="入力用" sheetId="30" r:id="rId2"/>
    <sheet name="給付券申請 " sheetId="24" r:id="rId3"/>
    <sheet name="支給申請（給付券）" sheetId="23" r:id="rId4"/>
    <sheet name="支給申請(償還）" sheetId="6" r:id="rId5"/>
    <sheet name="委任状・誓約書" sheetId="31" r:id="rId6"/>
    <sheet name="用具購入理由書(任意書式" sheetId="34" r:id="rId7"/>
    <sheet name="事業所登録変更" sheetId="17" r:id="rId8"/>
    <sheet name="休廃止届" sheetId="20" r:id="rId9"/>
    <sheet name="チェックシート" sheetId="32" r:id="rId10"/>
  </sheets>
  <definedNames>
    <definedName name="_xlnm.Print_Area" localSheetId="9">チェックシート!$A$1:$H$68</definedName>
    <definedName name="_xlnm.Print_Area" localSheetId="2">'給付券申請 '!$A$1:$P$40</definedName>
    <definedName name="_xlnm.Print_Area" localSheetId="7">事業所登録変更!$A$1:$I$45</definedName>
    <definedName name="_xlnm.Print_Area" localSheetId="6">'用具購入理由書(任意書式'!$A$1:$D$62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23" l="1"/>
  <c r="C39" i="23"/>
  <c r="A39" i="23"/>
  <c r="N29" i="24"/>
  <c r="N28" i="24"/>
  <c r="H24" i="24"/>
  <c r="G42" i="24"/>
  <c r="F42" i="24"/>
  <c r="E42" i="24"/>
  <c r="D42" i="24"/>
  <c r="C42" i="24"/>
  <c r="C52" i="24" s="1"/>
  <c r="C24" i="24" l="1"/>
  <c r="C32" i="24"/>
  <c r="H26" i="24"/>
  <c r="C26" i="24"/>
  <c r="C49" i="24"/>
  <c r="C28" i="24"/>
  <c r="H28" i="24"/>
  <c r="C30" i="24"/>
  <c r="H30" i="24"/>
  <c r="C45" i="24"/>
  <c r="C46" i="24"/>
  <c r="C47" i="24"/>
  <c r="C48" i="24"/>
  <c r="C50" i="24"/>
  <c r="C43" i="24"/>
  <c r="C51" i="24"/>
  <c r="C44" i="24"/>
  <c r="E24" i="6"/>
  <c r="C24" i="23"/>
  <c r="E41" i="6"/>
  <c r="E40" i="6"/>
  <c r="I39" i="6"/>
  <c r="H39" i="6"/>
  <c r="G39" i="6"/>
  <c r="F39" i="6"/>
  <c r="E39" i="6"/>
  <c r="D39" i="6"/>
  <c r="C39" i="6"/>
  <c r="J39" i="6"/>
  <c r="J38" i="6"/>
  <c r="T37" i="6"/>
  <c r="S37" i="6"/>
  <c r="R37" i="6"/>
  <c r="Q37" i="6"/>
  <c r="P37" i="6"/>
  <c r="O37" i="6"/>
  <c r="N37" i="6"/>
  <c r="G35" i="6"/>
  <c r="C35" i="6"/>
  <c r="H13" i="23"/>
  <c r="J14" i="23"/>
  <c r="B43" i="24" l="1"/>
  <c r="B44" i="24"/>
  <c r="B45" i="24"/>
  <c r="B46" i="24" s="1"/>
  <c r="M4" i="30"/>
  <c r="M5" i="30"/>
  <c r="M6" i="30"/>
  <c r="M7" i="30"/>
  <c r="M8" i="30"/>
  <c r="M9" i="30"/>
  <c r="M10" i="30"/>
  <c r="M11" i="30"/>
  <c r="M12" i="30"/>
  <c r="M13" i="30"/>
  <c r="M14" i="30"/>
  <c r="M15" i="30"/>
  <c r="M16" i="30"/>
  <c r="M17" i="30"/>
  <c r="M18" i="30"/>
  <c r="M19" i="30"/>
  <c r="M20" i="30"/>
  <c r="M21" i="30"/>
  <c r="M22" i="30"/>
  <c r="M23" i="30"/>
  <c r="M24" i="30"/>
  <c r="M25" i="30"/>
  <c r="M26" i="30"/>
  <c r="M27" i="30"/>
  <c r="M28" i="30"/>
  <c r="M29" i="30"/>
  <c r="M30" i="30"/>
  <c r="M31" i="30"/>
  <c r="M32" i="30"/>
  <c r="M33" i="30"/>
  <c r="M34" i="30"/>
  <c r="M35" i="30"/>
  <c r="M36" i="30"/>
  <c r="M37" i="30"/>
  <c r="M38" i="30"/>
  <c r="M39" i="30"/>
  <c r="M40" i="30"/>
  <c r="M41" i="30"/>
  <c r="M42" i="30"/>
  <c r="M43" i="30"/>
  <c r="M44" i="30"/>
  <c r="M45" i="30"/>
  <c r="M46" i="30"/>
  <c r="M47" i="30"/>
  <c r="M48" i="30"/>
  <c r="M49" i="30"/>
  <c r="M50" i="30"/>
  <c r="M51" i="30"/>
  <c r="M52" i="30"/>
  <c r="M53" i="30"/>
  <c r="M54" i="30"/>
  <c r="M55" i="30"/>
  <c r="M56" i="30"/>
  <c r="M57" i="30"/>
  <c r="M58" i="30"/>
  <c r="M59" i="30"/>
  <c r="M60" i="30"/>
  <c r="M61" i="30"/>
  <c r="M62" i="30"/>
  <c r="M63" i="30"/>
  <c r="M64" i="30"/>
  <c r="M65" i="30"/>
  <c r="M66" i="30"/>
  <c r="M67" i="30"/>
  <c r="M68" i="30"/>
  <c r="M69" i="30"/>
  <c r="M70" i="30"/>
  <c r="M71" i="30"/>
  <c r="M72" i="30"/>
  <c r="M73" i="30"/>
  <c r="M74" i="30"/>
  <c r="M75" i="30"/>
  <c r="M76" i="30"/>
  <c r="M77" i="30"/>
  <c r="M78" i="30"/>
  <c r="M79" i="30"/>
  <c r="M80" i="30"/>
  <c r="M81" i="30"/>
  <c r="M82" i="30"/>
  <c r="M83" i="30"/>
  <c r="M84" i="30"/>
  <c r="M85" i="30"/>
  <c r="M86" i="30"/>
  <c r="M87" i="30"/>
  <c r="M88" i="30"/>
  <c r="M89" i="30"/>
  <c r="M90" i="30"/>
  <c r="M91" i="30"/>
  <c r="M92" i="30"/>
  <c r="M93" i="30"/>
  <c r="M94" i="30"/>
  <c r="M95" i="30"/>
  <c r="M96" i="30"/>
  <c r="M97" i="30"/>
  <c r="M98" i="30"/>
  <c r="M99" i="30"/>
  <c r="M3" i="30"/>
  <c r="B47" i="24" l="1"/>
  <c r="B48" i="24" s="1"/>
  <c r="B49" i="24" s="1"/>
  <c r="B50" i="24" s="1"/>
  <c r="B51" i="24" s="1"/>
  <c r="B52" i="24" s="1"/>
  <c r="C54" i="24" s="1"/>
  <c r="A3" i="30"/>
  <c r="B13" i="23" l="1"/>
  <c r="D5" i="27"/>
  <c r="D6" i="27" s="1"/>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D7" i="27" l="1"/>
  <c r="B8" i="34"/>
  <c r="B12" i="23" l="1"/>
  <c r="C8" i="6"/>
  <c r="N18" i="24"/>
  <c r="H22" i="17" l="1"/>
  <c r="H21" i="17" l="1"/>
  <c r="D20" i="17"/>
  <c r="F13" i="17"/>
  <c r="F9" i="17"/>
  <c r="C21" i="17" s="1"/>
  <c r="F11" i="17"/>
  <c r="B56" i="34"/>
  <c r="B9" i="34"/>
  <c r="E26" i="6" l="1"/>
  <c r="D61" i="34"/>
  <c r="B57" i="34"/>
  <c r="B7" i="34"/>
  <c r="C26" i="23"/>
  <c r="B47" i="23"/>
  <c r="B48" i="23" s="1"/>
  <c r="G44" i="23"/>
  <c r="F44" i="23" s="1"/>
  <c r="P48" i="23"/>
  <c r="O48" i="23"/>
  <c r="N48" i="23"/>
  <c r="M48" i="23"/>
  <c r="L48" i="23"/>
  <c r="K48" i="23"/>
  <c r="J48" i="23"/>
  <c r="O47" i="23"/>
  <c r="M47" i="23"/>
  <c r="K47" i="23"/>
  <c r="O46" i="23"/>
  <c r="M46" i="23"/>
  <c r="K46" i="23"/>
  <c r="I46" i="23"/>
  <c r="C50" i="23"/>
  <c r="C49" i="23"/>
  <c r="B44" i="23"/>
  <c r="I30" i="23"/>
  <c r="C32" i="23"/>
  <c r="C29" i="23"/>
  <c r="C28" i="23"/>
  <c r="B46" i="23" l="1"/>
  <c r="D46" i="23"/>
  <c r="N44" i="23"/>
  <c r="N45" i="23"/>
  <c r="C22" i="24"/>
  <c r="N11" i="24" l="1"/>
  <c r="C12" i="24"/>
  <c r="C11" i="24"/>
  <c r="O10" i="24" l="1"/>
  <c r="C10" i="24"/>
  <c r="G36" i="6" l="1"/>
  <c r="J37" i="6"/>
  <c r="H14" i="24"/>
  <c r="C37" i="6"/>
  <c r="G37" i="6"/>
  <c r="C36" i="6"/>
  <c r="C34" i="6"/>
  <c r="G34" i="6"/>
  <c r="L14" i="24"/>
  <c r="C14" i="24"/>
  <c r="F14" i="24"/>
  <c r="K14" i="24"/>
  <c r="G14" i="24"/>
  <c r="J14" i="24"/>
  <c r="I14" i="24"/>
  <c r="E14" i="24"/>
  <c r="D14" i="24"/>
  <c r="G9" i="23"/>
  <c r="I14" i="6"/>
  <c r="B15" i="6"/>
  <c r="C21" i="24"/>
  <c r="A37" i="23"/>
  <c r="N24" i="24"/>
  <c r="A35" i="23"/>
  <c r="C23" i="24"/>
  <c r="I12" i="6"/>
  <c r="B13" i="6"/>
  <c r="E36" i="23"/>
  <c r="E35" i="23"/>
  <c r="C37" i="23"/>
  <c r="N16" i="24"/>
  <c r="D15" i="6"/>
  <c r="B11" i="6"/>
  <c r="C36" i="23"/>
  <c r="C4" i="6"/>
  <c r="K6" i="6"/>
  <c r="B12" i="6"/>
  <c r="C17" i="24"/>
  <c r="B9" i="23" s="1"/>
  <c r="D13" i="6"/>
  <c r="C7" i="6"/>
  <c r="C6" i="6"/>
  <c r="E38" i="23"/>
  <c r="A36" i="23"/>
  <c r="B16" i="6"/>
  <c r="A38" i="23"/>
  <c r="D19" i="24"/>
  <c r="C15" i="24"/>
  <c r="B8" i="23" s="1"/>
  <c r="D11" i="6"/>
  <c r="B11" i="23"/>
  <c r="N14" i="24"/>
  <c r="C38" i="23"/>
  <c r="N25" i="24"/>
  <c r="N19" i="24"/>
  <c r="C5" i="6"/>
  <c r="B14" i="6"/>
  <c r="K19" i="24"/>
  <c r="G11" i="23" s="1"/>
  <c r="G10" i="23"/>
  <c r="E37" i="23"/>
  <c r="C35" i="23"/>
  <c r="I16" i="6"/>
  <c r="N15" i="24"/>
  <c r="N27" i="24"/>
  <c r="N26" i="24"/>
  <c r="N22" i="24"/>
  <c r="G40" i="23" l="1"/>
  <c r="E40" i="23"/>
  <c r="D12" i="6"/>
  <c r="M12" i="6"/>
  <c r="M14" i="6" s="1"/>
  <c r="D16" i="6"/>
  <c r="D14" i="6"/>
  <c r="M16" i="6" l="1"/>
  <c r="B15" i="23"/>
  <c r="L40" i="23" l="1"/>
  <c r="G8" i="23" l="1"/>
  <c r="K5" i="6"/>
  <c r="J8" i="23" l="1"/>
  <c r="N5" i="6"/>
  <c r="I8" i="23"/>
  <c r="M5" i="6"/>
  <c r="O8" i="23"/>
  <c r="S5" i="6"/>
  <c r="L8" i="23"/>
  <c r="P5" i="6"/>
  <c r="N8" i="23"/>
  <c r="R5" i="6"/>
  <c r="H8" i="23"/>
  <c r="L5" i="6"/>
  <c r="K8" i="23"/>
  <c r="O5" i="6"/>
  <c r="M8" i="23"/>
  <c r="Q5" i="6"/>
  <c r="P8" i="23"/>
  <c r="T5" i="6"/>
</calcChain>
</file>

<file path=xl/comments1.xml><?xml version="1.0" encoding="utf-8"?>
<comments xmlns="http://schemas.openxmlformats.org/spreadsheetml/2006/main">
  <authors>
    <author>藤本 直史</author>
  </authors>
  <commentList>
    <comment ref="C1" authorId="0" shapeId="0">
      <text>
        <r>
          <rPr>
            <b/>
            <sz val="9"/>
            <color indexed="81"/>
            <rFont val="MS P ゴシック"/>
            <family val="3"/>
            <charset val="128"/>
          </rPr>
          <t xml:space="preserve">介護保険証の記載事項と相違なく記入してください。
</t>
        </r>
      </text>
    </comment>
    <comment ref="K1" authorId="0" shapeId="0">
      <text>
        <r>
          <rPr>
            <b/>
            <sz val="9"/>
            <color indexed="81"/>
            <rFont val="MS P ゴシック"/>
            <family val="3"/>
            <charset val="128"/>
          </rPr>
          <t xml:space="preserve">負担割合証の有効期間内の負担割合を記入してください。
</t>
        </r>
      </text>
    </comment>
    <comment ref="AJ1" authorId="0" shapeId="0">
      <text>
        <r>
          <rPr>
            <b/>
            <sz val="9"/>
            <color indexed="81"/>
            <rFont val="MS P ゴシック"/>
            <family val="3"/>
            <charset val="128"/>
          </rPr>
          <t xml:space="preserve">購入日は領収書に記載された日付となります。
</t>
        </r>
      </text>
    </comment>
    <comment ref="AK1" authorId="0" shapeId="0">
      <text>
        <r>
          <rPr>
            <b/>
            <sz val="9"/>
            <color indexed="81"/>
            <rFont val="MS P ゴシック"/>
            <family val="3"/>
            <charset val="128"/>
          </rPr>
          <t>支給申請ができるのは、要介護度の認定日、退院・退所日以降の年月日となります。</t>
        </r>
      </text>
    </comment>
    <comment ref="AL1" authorId="0" shapeId="0">
      <text>
        <r>
          <rPr>
            <b/>
            <sz val="9"/>
            <color indexed="81"/>
            <rFont val="MS P ゴシック"/>
            <family val="3"/>
            <charset val="128"/>
          </rPr>
          <t xml:space="preserve">購入日現在での負担割合を記入してください。
</t>
        </r>
      </text>
    </comment>
    <comment ref="AM1" authorId="0" shapeId="0">
      <text>
        <r>
          <rPr>
            <b/>
            <sz val="9"/>
            <color indexed="81"/>
            <rFont val="MS P ゴシック"/>
            <family val="3"/>
            <charset val="128"/>
          </rPr>
          <t>原則として振込先は被保険者本人名義の口座です。
被保険者以外の口座を指定する場合は、委任状または誓約書が必要です。</t>
        </r>
      </text>
    </comment>
    <comment ref="AV1" authorId="0" shapeId="0">
      <text>
        <r>
          <rPr>
            <b/>
            <sz val="9"/>
            <color indexed="81"/>
            <rFont val="MS P ゴシック"/>
            <family val="3"/>
            <charset val="128"/>
          </rPr>
          <t>年度内の判断は
領収日が基準です</t>
        </r>
      </text>
    </comment>
  </commentList>
</comments>
</file>

<file path=xl/sharedStrings.xml><?xml version="1.0" encoding="utf-8"?>
<sst xmlns="http://schemas.openxmlformats.org/spreadsheetml/2006/main" count="471" uniqueCount="410">
  <si>
    <t>ＮＯ．</t>
    <phoneticPr fontId="4"/>
  </si>
  <si>
    <t>会津若松市長　　</t>
    <rPh sb="0" eb="6">
      <t>アイヅワカマツシチョウ</t>
    </rPh>
    <phoneticPr fontId="4"/>
  </si>
  <si>
    <t>住所
(事業所所在地)</t>
    <rPh sb="0" eb="2">
      <t>ジュウショ</t>
    </rPh>
    <rPh sb="4" eb="7">
      <t>ジギョウショ</t>
    </rPh>
    <rPh sb="7" eb="10">
      <t>ショザイチ</t>
    </rPh>
    <phoneticPr fontId="4"/>
  </si>
  <si>
    <t>〒</t>
    <phoneticPr fontId="4"/>
  </si>
  <si>
    <t>電話番号</t>
    <rPh sb="0" eb="2">
      <t>デンワ</t>
    </rPh>
    <rPh sb="2" eb="4">
      <t>バンゴウ</t>
    </rPh>
    <phoneticPr fontId="4"/>
  </si>
  <si>
    <t>被保険者番号</t>
    <rPh sb="0" eb="4">
      <t>ヒホケンシャ</t>
    </rPh>
    <rPh sb="4" eb="6">
      <t>バンゴウ</t>
    </rPh>
    <phoneticPr fontId="4"/>
  </si>
  <si>
    <t>生年月日</t>
    <rPh sb="0" eb="4">
      <t>セイネンガッピ</t>
    </rPh>
    <phoneticPr fontId="4"/>
  </si>
  <si>
    <t>フリガナ</t>
    <phoneticPr fontId="4"/>
  </si>
  <si>
    <t>性別</t>
    <rPh sb="0" eb="2">
      <t>セイベツ</t>
    </rPh>
    <phoneticPr fontId="4"/>
  </si>
  <si>
    <t>要介護度</t>
    <rPh sb="0" eb="4">
      <t>ヨウカイゴド</t>
    </rPh>
    <phoneticPr fontId="4"/>
  </si>
  <si>
    <t>住所</t>
    <rPh sb="0" eb="2">
      <t>ジュウショ</t>
    </rPh>
    <phoneticPr fontId="4"/>
  </si>
  <si>
    <t>円</t>
    <rPh sb="0" eb="1">
      <t>エン</t>
    </rPh>
    <phoneticPr fontId="4"/>
  </si>
  <si>
    <t>事業所所在地</t>
    <rPh sb="0" eb="3">
      <t>ジギョウショ</t>
    </rPh>
    <rPh sb="3" eb="6">
      <t>ショザイチ</t>
    </rPh>
    <phoneticPr fontId="4"/>
  </si>
  <si>
    <t>※</t>
    <phoneticPr fontId="4"/>
  </si>
  <si>
    <t>現在、入院・入所中の場合は原則として申請できません。</t>
    <rPh sb="0" eb="2">
      <t>ゲンザイ</t>
    </rPh>
    <rPh sb="3" eb="5">
      <t>ニュウイン</t>
    </rPh>
    <rPh sb="6" eb="8">
      <t>ニュウショ</t>
    </rPh>
    <rPh sb="8" eb="9">
      <t>チュウ</t>
    </rPh>
    <rPh sb="10" eb="12">
      <t>バアイ</t>
    </rPh>
    <rPh sb="13" eb="15">
      <t>ゲンソク</t>
    </rPh>
    <rPh sb="18" eb="20">
      <t>シンセイ</t>
    </rPh>
    <phoneticPr fontId="4"/>
  </si>
  <si>
    <t>自己負担額</t>
    <rPh sb="0" eb="2">
      <t>ジコ</t>
    </rPh>
    <rPh sb="2" eb="5">
      <t>フタンガク</t>
    </rPh>
    <phoneticPr fontId="4"/>
  </si>
  <si>
    <t>会津若松市長</t>
    <rPh sb="0" eb="6">
      <t>アイヅワカマツシチョウ</t>
    </rPh>
    <phoneticPr fontId="4"/>
  </si>
  <si>
    <t>被保険者氏名</t>
    <rPh sb="0" eb="4">
      <t>ヒホケンシャ</t>
    </rPh>
    <rPh sb="4" eb="6">
      <t>シメイ</t>
    </rPh>
    <phoneticPr fontId="4"/>
  </si>
  <si>
    <t>生年月日</t>
    <rPh sb="0" eb="2">
      <t>セイネン</t>
    </rPh>
    <rPh sb="2" eb="4">
      <t>ガッピ</t>
    </rPh>
    <phoneticPr fontId="4"/>
  </si>
  <si>
    <t>給付申請額</t>
    <rPh sb="0" eb="2">
      <t>キュウフ</t>
    </rPh>
    <rPh sb="2" eb="5">
      <t>シンセイガク</t>
    </rPh>
    <phoneticPr fontId="4"/>
  </si>
  <si>
    <t>　　また、私の当該給付費の支給申請及び給付金の受領に関する権限を次の者に委任します。</t>
    <rPh sb="5" eb="6">
      <t>ワタシ</t>
    </rPh>
    <rPh sb="7" eb="9">
      <t>トウガイ</t>
    </rPh>
    <rPh sb="9" eb="12">
      <t>キュウフヒ</t>
    </rPh>
    <rPh sb="13" eb="15">
      <t>シキュウ</t>
    </rPh>
    <rPh sb="15" eb="17">
      <t>シンセイ</t>
    </rPh>
    <rPh sb="17" eb="18">
      <t>オヨ</t>
    </rPh>
    <rPh sb="19" eb="22">
      <t>キュウフキン</t>
    </rPh>
    <rPh sb="23" eb="25">
      <t>ジュリョウ</t>
    </rPh>
    <rPh sb="26" eb="27">
      <t>カン</t>
    </rPh>
    <rPh sb="29" eb="31">
      <t>ケンゲン</t>
    </rPh>
    <rPh sb="32" eb="33">
      <t>ツギ</t>
    </rPh>
    <rPh sb="34" eb="35">
      <t>モノ</t>
    </rPh>
    <rPh sb="36" eb="38">
      <t>イニン</t>
    </rPh>
    <phoneticPr fontId="4"/>
  </si>
  <si>
    <t>受領委任者（被保険者）</t>
    <rPh sb="0" eb="2">
      <t>ジュリョウ</t>
    </rPh>
    <rPh sb="2" eb="5">
      <t>イニンシャ</t>
    </rPh>
    <rPh sb="6" eb="10">
      <t>ヒホケンシャ</t>
    </rPh>
    <phoneticPr fontId="4"/>
  </si>
  <si>
    <t>受任者</t>
    <rPh sb="0" eb="2">
      <t>ジュニン</t>
    </rPh>
    <rPh sb="2" eb="3">
      <t>シャ</t>
    </rPh>
    <phoneticPr fontId="4"/>
  </si>
  <si>
    <t>事業所名</t>
    <rPh sb="0" eb="2">
      <t>ジギョウショ</t>
    </rPh>
    <rPh sb="2" eb="3">
      <t>ショ</t>
    </rPh>
    <rPh sb="3" eb="4">
      <t>メイ</t>
    </rPh>
    <phoneticPr fontId="4"/>
  </si>
  <si>
    <t>登録事業者）</t>
    <rPh sb="0" eb="2">
      <t>トウロク</t>
    </rPh>
    <rPh sb="2" eb="5">
      <t>ジギョウシャ</t>
    </rPh>
    <phoneticPr fontId="4"/>
  </si>
  <si>
    <t>代表者名</t>
    <rPh sb="0" eb="3">
      <t>ダイヒョウシャ</t>
    </rPh>
    <rPh sb="3" eb="4">
      <t>メイ</t>
    </rPh>
    <phoneticPr fontId="4"/>
  </si>
  <si>
    <t>金融機関コード</t>
    <rPh sb="0" eb="2">
      <t>キンユウ</t>
    </rPh>
    <rPh sb="2" eb="4">
      <t>キカン</t>
    </rPh>
    <phoneticPr fontId="4"/>
  </si>
  <si>
    <t>店舗コード</t>
    <rPh sb="0" eb="2">
      <t>テンポ</t>
    </rPh>
    <phoneticPr fontId="4"/>
  </si>
  <si>
    <t>口座番号</t>
    <rPh sb="0" eb="2">
      <t>コウザ</t>
    </rPh>
    <rPh sb="2" eb="4">
      <t>バンゴウ</t>
    </rPh>
    <phoneticPr fontId="4"/>
  </si>
  <si>
    <t>口座名義人</t>
    <rPh sb="0" eb="2">
      <t>コウザ</t>
    </rPh>
    <rPh sb="2" eb="5">
      <t>メイギニン</t>
    </rPh>
    <phoneticPr fontId="4"/>
  </si>
  <si>
    <t>※ゆうちょ銀行の場合は支店名は「八二八」などの漢数字記載の支店名を記入してください。</t>
    <rPh sb="5" eb="7">
      <t>ギンコウ</t>
    </rPh>
    <rPh sb="8" eb="10">
      <t>バアイ</t>
    </rPh>
    <rPh sb="11" eb="14">
      <t>シテンメイ</t>
    </rPh>
    <rPh sb="16" eb="19">
      <t>８２８</t>
    </rPh>
    <rPh sb="23" eb="26">
      <t>カンスウジ</t>
    </rPh>
    <rPh sb="26" eb="28">
      <t>キサイ</t>
    </rPh>
    <rPh sb="29" eb="32">
      <t>シテンメイ</t>
    </rPh>
    <rPh sb="33" eb="35">
      <t>キニュウ</t>
    </rPh>
    <phoneticPr fontId="4"/>
  </si>
  <si>
    <t>第19号様式(第14条関係)</t>
    <rPh sb="0" eb="1">
      <t>ダイ</t>
    </rPh>
    <rPh sb="3" eb="4">
      <t>ゴウ</t>
    </rPh>
    <rPh sb="4" eb="6">
      <t>ヨウシキ</t>
    </rPh>
    <rPh sb="7" eb="8">
      <t>ダイ</t>
    </rPh>
    <rPh sb="10" eb="11">
      <t>ジョウ</t>
    </rPh>
    <rPh sb="11" eb="13">
      <t>カンケイ</t>
    </rPh>
    <phoneticPr fontId="4"/>
  </si>
  <si>
    <t>介護保険居宅介護(介護予防）福祉用具購入費支給申請書</t>
    <rPh sb="0" eb="2">
      <t>カイゴ</t>
    </rPh>
    <rPh sb="2" eb="4">
      <t>ホケン</t>
    </rPh>
    <rPh sb="4" eb="8">
      <t>キョタクカイゴ</t>
    </rPh>
    <rPh sb="9" eb="11">
      <t>カイゴ</t>
    </rPh>
    <rPh sb="11" eb="13">
      <t>ヨボウ</t>
    </rPh>
    <rPh sb="14" eb="16">
      <t>フクシ</t>
    </rPh>
    <rPh sb="16" eb="18">
      <t>ヨウグ</t>
    </rPh>
    <rPh sb="18" eb="20">
      <t>コウニュウ</t>
    </rPh>
    <rPh sb="20" eb="21">
      <t>ヒ</t>
    </rPh>
    <rPh sb="21" eb="23">
      <t>シキュウ</t>
    </rPh>
    <rPh sb="23" eb="25">
      <t>シンセイ</t>
    </rPh>
    <rPh sb="25" eb="26">
      <t>ショ</t>
    </rPh>
    <phoneticPr fontId="4"/>
  </si>
  <si>
    <t>保険者番号</t>
    <rPh sb="0" eb="3">
      <t>ホケンシャ</t>
    </rPh>
    <rPh sb="3" eb="5">
      <t>バンゴウ</t>
    </rPh>
    <phoneticPr fontId="4"/>
  </si>
  <si>
    <t>生 年 月 日</t>
    <rPh sb="0" eb="1">
      <t>ショウ</t>
    </rPh>
    <rPh sb="2" eb="3">
      <t>ネン</t>
    </rPh>
    <rPh sb="4" eb="5">
      <t>ツキ</t>
    </rPh>
    <rPh sb="6" eb="7">
      <t>ヒ</t>
    </rPh>
    <phoneticPr fontId="4"/>
  </si>
  <si>
    <t>性 　　 別</t>
    <rPh sb="0" eb="6">
      <t>セイベツ</t>
    </rPh>
    <phoneticPr fontId="4"/>
  </si>
  <si>
    <t>住　　 　 所</t>
    <rPh sb="0" eb="1">
      <t>ジュウ</t>
    </rPh>
    <rPh sb="6" eb="7">
      <t>ショ</t>
    </rPh>
    <phoneticPr fontId="4"/>
  </si>
  <si>
    <t>〒</t>
  </si>
  <si>
    <t>福　祉　用　具　名</t>
    <rPh sb="0" eb="3">
      <t>フクシ</t>
    </rPh>
    <rPh sb="4" eb="7">
      <t>ヨウグ</t>
    </rPh>
    <rPh sb="8" eb="9">
      <t>メイ</t>
    </rPh>
    <phoneticPr fontId="4"/>
  </si>
  <si>
    <t>製 造 事 業 者 名</t>
    <rPh sb="0" eb="3">
      <t>セイゾウ</t>
    </rPh>
    <rPh sb="4" eb="7">
      <t>ジギョウ</t>
    </rPh>
    <rPh sb="8" eb="9">
      <t>シャ</t>
    </rPh>
    <rPh sb="10" eb="11">
      <t>メイ</t>
    </rPh>
    <phoneticPr fontId="4"/>
  </si>
  <si>
    <t>購　入　金　額</t>
    <rPh sb="0" eb="3">
      <t>コウニュウ</t>
    </rPh>
    <rPh sb="4" eb="7">
      <t>キンガク</t>
    </rPh>
    <phoneticPr fontId="4"/>
  </si>
  <si>
    <t>購　　入　　日</t>
    <rPh sb="0" eb="4">
      <t>コウニュウヒ</t>
    </rPh>
    <rPh sb="6" eb="7">
      <t>ビ</t>
    </rPh>
    <phoneticPr fontId="4"/>
  </si>
  <si>
    <t>（項目名及び商品名）</t>
    <rPh sb="1" eb="3">
      <t>コウモク</t>
    </rPh>
    <rPh sb="3" eb="4">
      <t>メイ</t>
    </rPh>
    <rPh sb="4" eb="5">
      <t>オヨ</t>
    </rPh>
    <rPh sb="6" eb="8">
      <t>ショウヒン</t>
    </rPh>
    <rPh sb="8" eb="9">
      <t>メイ</t>
    </rPh>
    <phoneticPr fontId="4"/>
  </si>
  <si>
    <t>販 売 事 業 者 名</t>
    <rPh sb="0" eb="3">
      <t>ハンバイ</t>
    </rPh>
    <rPh sb="4" eb="7">
      <t>ジギョウ</t>
    </rPh>
    <rPh sb="8" eb="9">
      <t>シャ</t>
    </rPh>
    <rPh sb="10" eb="11">
      <t>メイ</t>
    </rPh>
    <phoneticPr fontId="4"/>
  </si>
  <si>
    <t>年</t>
    <rPh sb="0" eb="1">
      <t>ネン</t>
    </rPh>
    <phoneticPr fontId="4"/>
  </si>
  <si>
    <t>福　祉　用　具　が
必　要　な　理　由</t>
    <rPh sb="0" eb="3">
      <t>フクシ</t>
    </rPh>
    <rPh sb="4" eb="7">
      <t>ヨウグ</t>
    </rPh>
    <rPh sb="10" eb="13">
      <t>ヒツヨウ</t>
    </rPh>
    <rPh sb="16" eb="19">
      <t>リユウ</t>
    </rPh>
    <phoneticPr fontId="4"/>
  </si>
  <si>
    <t xml:space="preserve">   会津若松市長</t>
    <rPh sb="3" eb="5">
      <t>アイヅ</t>
    </rPh>
    <rPh sb="5" eb="7">
      <t>ワカマツ</t>
    </rPh>
    <rPh sb="7" eb="9">
      <t>シチョウ</t>
    </rPh>
    <phoneticPr fontId="4"/>
  </si>
  <si>
    <t>　　　上記のとおり関係書類を添えて居宅介護（介護予防）福祉用具購入費の支給を申請します。</t>
    <rPh sb="3" eb="5">
      <t>ジョウキ</t>
    </rPh>
    <rPh sb="9" eb="11">
      <t>カンケイ</t>
    </rPh>
    <rPh sb="11" eb="13">
      <t>ショルイ</t>
    </rPh>
    <rPh sb="14" eb="15">
      <t>ソ</t>
    </rPh>
    <rPh sb="17" eb="19">
      <t>キョタク</t>
    </rPh>
    <rPh sb="19" eb="21">
      <t>カイゴ</t>
    </rPh>
    <rPh sb="22" eb="24">
      <t>カイゴ</t>
    </rPh>
    <rPh sb="24" eb="26">
      <t>ヨボウ</t>
    </rPh>
    <rPh sb="27" eb="29">
      <t>フクシ</t>
    </rPh>
    <rPh sb="29" eb="31">
      <t>ヨウグ</t>
    </rPh>
    <rPh sb="31" eb="33">
      <t>コウニュウ</t>
    </rPh>
    <rPh sb="33" eb="34">
      <t>ヒ</t>
    </rPh>
    <rPh sb="35" eb="37">
      <t>シキュウ</t>
    </rPh>
    <rPh sb="38" eb="40">
      <t>シンセイ</t>
    </rPh>
    <phoneticPr fontId="4"/>
  </si>
  <si>
    <t>　　　　　　　　　　年　　　　　月　　　　　日　　</t>
    <rPh sb="10" eb="11">
      <t>ネン</t>
    </rPh>
    <rPh sb="16" eb="17">
      <t>ツキ</t>
    </rPh>
    <rPh sb="22" eb="23">
      <t>ヒ</t>
    </rPh>
    <phoneticPr fontId="4"/>
  </si>
  <si>
    <t>申　請　者</t>
    <rPh sb="0" eb="3">
      <t>シンセイ</t>
    </rPh>
    <rPh sb="4" eb="5">
      <t>シャ</t>
    </rPh>
    <phoneticPr fontId="4"/>
  </si>
  <si>
    <t>住  所</t>
    <rPh sb="0" eb="4">
      <t>ジュウショ</t>
    </rPh>
    <phoneticPr fontId="4"/>
  </si>
  <si>
    <t xml:space="preserve">                                                      電話番号　　　　　（　　　　）</t>
    <rPh sb="54" eb="56">
      <t>デンワ</t>
    </rPh>
    <rPh sb="56" eb="58">
      <t>バンゴウ</t>
    </rPh>
    <phoneticPr fontId="4"/>
  </si>
  <si>
    <t>氏  名</t>
    <rPh sb="0" eb="4">
      <t>シメイ</t>
    </rPh>
    <phoneticPr fontId="4"/>
  </si>
  <si>
    <t>注 意 ・ この申請書に、領収証及び福祉用具のパンフレット等を添付してください。</t>
    <rPh sb="0" eb="3">
      <t>チュウイ</t>
    </rPh>
    <rPh sb="8" eb="10">
      <t>シンセイ</t>
    </rPh>
    <rPh sb="10" eb="11">
      <t>ショ</t>
    </rPh>
    <rPh sb="13" eb="16">
      <t>リョウシュウショウ</t>
    </rPh>
    <rPh sb="16" eb="17">
      <t>オヨ</t>
    </rPh>
    <rPh sb="18" eb="20">
      <t>フクシ</t>
    </rPh>
    <rPh sb="20" eb="22">
      <t>ヨウグ</t>
    </rPh>
    <rPh sb="29" eb="30">
      <t>トウ</t>
    </rPh>
    <rPh sb="31" eb="33">
      <t>テンプ</t>
    </rPh>
    <phoneticPr fontId="4"/>
  </si>
  <si>
    <t>　　 　 ・ 「福祉用具が必要な理由」については、個々の用具ごとに記載して下さい。欄内に記載が</t>
    <rPh sb="8" eb="10">
      <t>フクシ</t>
    </rPh>
    <rPh sb="10" eb="12">
      <t>ヨウグ</t>
    </rPh>
    <rPh sb="13" eb="15">
      <t>ヒツヨウ</t>
    </rPh>
    <rPh sb="16" eb="18">
      <t>リユウ</t>
    </rPh>
    <rPh sb="25" eb="27">
      <t>ココ</t>
    </rPh>
    <rPh sb="28" eb="30">
      <t>ヨウグ</t>
    </rPh>
    <rPh sb="33" eb="35">
      <t>キサイ</t>
    </rPh>
    <rPh sb="37" eb="38">
      <t>クダ</t>
    </rPh>
    <rPh sb="41" eb="42">
      <t>ラン</t>
    </rPh>
    <rPh sb="42" eb="43">
      <t>ナイ</t>
    </rPh>
    <rPh sb="44" eb="46">
      <t>キサイ</t>
    </rPh>
    <phoneticPr fontId="4"/>
  </si>
  <si>
    <t>　　　　　困難な場合は、裏面に記載してください。</t>
    <rPh sb="5" eb="7">
      <t>コンナン</t>
    </rPh>
    <rPh sb="8" eb="10">
      <t>バアイ</t>
    </rPh>
    <rPh sb="12" eb="14">
      <t>ウラメン</t>
    </rPh>
    <rPh sb="15" eb="17">
      <t>キサイ</t>
    </rPh>
    <phoneticPr fontId="4"/>
  </si>
  <si>
    <t>　　　　・入院・入所中の場合は退院・退所後に申請ください。</t>
    <rPh sb="5" eb="7">
      <t>ニュウイン</t>
    </rPh>
    <rPh sb="8" eb="10">
      <t>ニュウショ</t>
    </rPh>
    <rPh sb="10" eb="11">
      <t>チュウ</t>
    </rPh>
    <rPh sb="12" eb="14">
      <t>バアイ</t>
    </rPh>
    <rPh sb="15" eb="17">
      <t>タイイン</t>
    </rPh>
    <rPh sb="18" eb="19">
      <t>タイイン</t>
    </rPh>
    <rPh sb="19" eb="20">
      <t>ショ</t>
    </rPh>
    <rPh sb="20" eb="21">
      <t>ゴ</t>
    </rPh>
    <rPh sb="22" eb="24">
      <t>シンセイ</t>
    </rPh>
    <phoneticPr fontId="4"/>
  </si>
  <si>
    <t>上記の福祉用具購入に係る給付金を下記の口座に振り込んで下さい。</t>
    <rPh sb="0" eb="2">
      <t>ジョウキ</t>
    </rPh>
    <rPh sb="3" eb="5">
      <t>フクシ</t>
    </rPh>
    <rPh sb="5" eb="7">
      <t>ヨウグ</t>
    </rPh>
    <rPh sb="7" eb="9">
      <t>コウニュウ</t>
    </rPh>
    <rPh sb="10" eb="11">
      <t>カカ</t>
    </rPh>
    <rPh sb="12" eb="15">
      <t>キュウフキン</t>
    </rPh>
    <rPh sb="16" eb="18">
      <t>カキ</t>
    </rPh>
    <rPh sb="19" eb="21">
      <t>コウザ</t>
    </rPh>
    <rPh sb="22" eb="25">
      <t>フリコ</t>
    </rPh>
    <rPh sb="27" eb="28">
      <t>クダ</t>
    </rPh>
    <phoneticPr fontId="4"/>
  </si>
  <si>
    <t>口 座 振 込
 依 頼 欄</t>
    <rPh sb="0" eb="3">
      <t>コウザ</t>
    </rPh>
    <rPh sb="4" eb="7">
      <t>フリコミ</t>
    </rPh>
    <rPh sb="9" eb="12">
      <t>イライ</t>
    </rPh>
    <rPh sb="13" eb="14">
      <t>ラン</t>
    </rPh>
    <phoneticPr fontId="4"/>
  </si>
  <si>
    <t>種　　　目</t>
    <rPh sb="0" eb="5">
      <t>シュモク</t>
    </rPh>
    <phoneticPr fontId="4"/>
  </si>
  <si>
    <t>口　座　番　号</t>
    <rPh sb="0" eb="3">
      <t>コウザ</t>
    </rPh>
    <rPh sb="4" eb="7">
      <t>バンゴウ</t>
    </rPh>
    <phoneticPr fontId="4"/>
  </si>
  <si>
    <t>フリガナ</t>
    <phoneticPr fontId="4"/>
  </si>
  <si>
    <t>口座名義人</t>
    <rPh sb="0" eb="2">
      <t>コウザ</t>
    </rPh>
    <rPh sb="2" eb="4">
      <t>メイギ</t>
    </rPh>
    <rPh sb="4" eb="5">
      <t>ニン</t>
    </rPh>
    <phoneticPr fontId="4"/>
  </si>
  <si>
    <t>第３号様式（第７条関係）</t>
    <rPh sb="0" eb="1">
      <t>ダイ</t>
    </rPh>
    <rPh sb="2" eb="3">
      <t>２ゴウ</t>
    </rPh>
    <rPh sb="3" eb="5">
      <t>ヨウシキ</t>
    </rPh>
    <rPh sb="6" eb="7">
      <t>ダイ</t>
    </rPh>
    <rPh sb="7" eb="9">
      <t>７ジョウ</t>
    </rPh>
    <rPh sb="9" eb="11">
      <t>カンケイ</t>
    </rPh>
    <phoneticPr fontId="4"/>
  </si>
  <si>
    <t>会津若松市介護保険居宅介護福祉用具購入費等給付券交付申請書</t>
    <rPh sb="0" eb="5">
      <t>アイヅワカマツシ</t>
    </rPh>
    <rPh sb="5" eb="9">
      <t>カイゴホケン</t>
    </rPh>
    <rPh sb="9" eb="11">
      <t>キョタク</t>
    </rPh>
    <rPh sb="11" eb="13">
      <t>カイゴ</t>
    </rPh>
    <rPh sb="13" eb="15">
      <t>フクシ</t>
    </rPh>
    <rPh sb="15" eb="17">
      <t>ヨウグ</t>
    </rPh>
    <rPh sb="17" eb="20">
      <t>コウニュウヒ</t>
    </rPh>
    <rPh sb="20" eb="21">
      <t>トウ</t>
    </rPh>
    <rPh sb="21" eb="23">
      <t>キュウフ</t>
    </rPh>
    <rPh sb="23" eb="24">
      <t>ケン</t>
    </rPh>
    <rPh sb="24" eb="26">
      <t>コウフ</t>
    </rPh>
    <rPh sb="26" eb="29">
      <t>シンセイショ</t>
    </rPh>
    <phoneticPr fontId="4"/>
  </si>
  <si>
    <t>会津若松市長　</t>
    <rPh sb="0" eb="6">
      <t>アイヅワカマツシチョウ</t>
    </rPh>
    <phoneticPr fontId="4"/>
  </si>
  <si>
    <t>　特定(介護予防)福祉用具購入に係る給付券の交付について申請します。</t>
    <rPh sb="1" eb="3">
      <t>トクテイ</t>
    </rPh>
    <rPh sb="4" eb="6">
      <t>カイゴ</t>
    </rPh>
    <rPh sb="6" eb="8">
      <t>ヨボウ</t>
    </rPh>
    <rPh sb="9" eb="11">
      <t>フクシ</t>
    </rPh>
    <rPh sb="11" eb="13">
      <t>ヨウグ</t>
    </rPh>
    <rPh sb="13" eb="15">
      <t>コウニュウ</t>
    </rPh>
    <rPh sb="16" eb="17">
      <t>カカ</t>
    </rPh>
    <rPh sb="18" eb="20">
      <t>キュウフ</t>
    </rPh>
    <rPh sb="20" eb="21">
      <t>ケン</t>
    </rPh>
    <rPh sb="22" eb="24">
      <t>コウフ</t>
    </rPh>
    <rPh sb="28" eb="30">
      <t>シンセイ</t>
    </rPh>
    <phoneticPr fontId="4"/>
  </si>
  <si>
    <t>氏名　　　　　　　　(事業所等名）</t>
    <rPh sb="0" eb="2">
      <t>シメイ</t>
    </rPh>
    <rPh sb="11" eb="13">
      <t>ジギョウシャ</t>
    </rPh>
    <rPh sb="13" eb="14">
      <t>ショ</t>
    </rPh>
    <rPh sb="14" eb="15">
      <t>トウ</t>
    </rPh>
    <rPh sb="15" eb="16">
      <t>メイ</t>
    </rPh>
    <phoneticPr fontId="4"/>
  </si>
  <si>
    <t>本人との関係</t>
    <rPh sb="0" eb="2">
      <t>ホンニン</t>
    </rPh>
    <rPh sb="4" eb="6">
      <t>カンケイ</t>
    </rPh>
    <phoneticPr fontId="4"/>
  </si>
  <si>
    <t>販売金額</t>
    <rPh sb="0" eb="2">
      <t>ハンバイ</t>
    </rPh>
    <rPh sb="2" eb="4">
      <t>キンガク</t>
    </rPh>
    <phoneticPr fontId="4"/>
  </si>
  <si>
    <t>購入種目</t>
    <rPh sb="0" eb="2">
      <t>コウニュウ</t>
    </rPh>
    <rPh sb="2" eb="4">
      <t>シュモク</t>
    </rPh>
    <phoneticPr fontId="4"/>
  </si>
  <si>
    <t>商品名</t>
    <rPh sb="0" eb="2">
      <t>ショウヒン</t>
    </rPh>
    <rPh sb="2" eb="3">
      <t>メイ</t>
    </rPh>
    <phoneticPr fontId="4"/>
  </si>
  <si>
    <t>購入予定日</t>
    <rPh sb="0" eb="2">
      <t>コウニュウ</t>
    </rPh>
    <rPh sb="2" eb="4">
      <t>ヨテイ</t>
    </rPh>
    <rPh sb="4" eb="5">
      <t>ヒ</t>
    </rPh>
    <phoneticPr fontId="4"/>
  </si>
  <si>
    <t>第４号様式（第９条関係）</t>
    <rPh sb="0" eb="1">
      <t>ダイ</t>
    </rPh>
    <rPh sb="2" eb="3">
      <t>ゴウ</t>
    </rPh>
    <rPh sb="3" eb="5">
      <t>ヨウシキ</t>
    </rPh>
    <rPh sb="6" eb="7">
      <t>ダイ</t>
    </rPh>
    <rPh sb="7" eb="9">
      <t>９ジョウ</t>
    </rPh>
    <rPh sb="9" eb="11">
      <t>カンケイ</t>
    </rPh>
    <phoneticPr fontId="4"/>
  </si>
  <si>
    <t>会津若松市介護保険居宅介護福祉用具購入費等支給申請書(受領委任払い用）</t>
    <rPh sb="0" eb="5">
      <t>アイヅワカマツシ</t>
    </rPh>
    <rPh sb="5" eb="7">
      <t>カイゴ</t>
    </rPh>
    <rPh sb="7" eb="9">
      <t>ホケン</t>
    </rPh>
    <rPh sb="9" eb="11">
      <t>キョタク</t>
    </rPh>
    <rPh sb="11" eb="13">
      <t>カイゴ</t>
    </rPh>
    <rPh sb="13" eb="15">
      <t>フクシ</t>
    </rPh>
    <rPh sb="15" eb="17">
      <t>ヨウグ</t>
    </rPh>
    <rPh sb="17" eb="19">
      <t>コウニュウ</t>
    </rPh>
    <rPh sb="19" eb="20">
      <t>ヒ</t>
    </rPh>
    <rPh sb="20" eb="21">
      <t>トウ</t>
    </rPh>
    <rPh sb="21" eb="23">
      <t>シキュウ</t>
    </rPh>
    <rPh sb="23" eb="26">
      <t>シンセイショ</t>
    </rPh>
    <rPh sb="27" eb="29">
      <t>ジュリョウ</t>
    </rPh>
    <rPh sb="29" eb="31">
      <t>イニン</t>
    </rPh>
    <rPh sb="31" eb="32">
      <t>バラ</t>
    </rPh>
    <rPh sb="33" eb="34">
      <t>ヨウ</t>
    </rPh>
    <phoneticPr fontId="4"/>
  </si>
  <si>
    <t>月</t>
    <rPh sb="0" eb="1">
      <t>ガツ</t>
    </rPh>
    <phoneticPr fontId="4"/>
  </si>
  <si>
    <t>日</t>
    <rPh sb="0" eb="1">
      <t>ニチ</t>
    </rPh>
    <phoneticPr fontId="4"/>
  </si>
  <si>
    <t>購入種目</t>
    <rPh sb="0" eb="2">
      <t>コウニュウ</t>
    </rPh>
    <rPh sb="2" eb="3">
      <t>タネ</t>
    </rPh>
    <rPh sb="3" eb="4">
      <t>ヒンモク</t>
    </rPh>
    <phoneticPr fontId="4"/>
  </si>
  <si>
    <t>　　下記の特定(介護予防)福祉用具購入に係る給付費の支給について、関係書類を添えて申請します。</t>
    <rPh sb="2" eb="4">
      <t>カキ</t>
    </rPh>
    <rPh sb="5" eb="7">
      <t>トクテイ</t>
    </rPh>
    <rPh sb="8" eb="12">
      <t>カイゴヨボウ</t>
    </rPh>
    <rPh sb="13" eb="15">
      <t>フクシ</t>
    </rPh>
    <rPh sb="15" eb="17">
      <t>ヨウグ</t>
    </rPh>
    <rPh sb="17" eb="19">
      <t>コウニュウ</t>
    </rPh>
    <rPh sb="20" eb="21">
      <t>カカ</t>
    </rPh>
    <rPh sb="22" eb="25">
      <t>キュウフヒ</t>
    </rPh>
    <rPh sb="26" eb="28">
      <t>シキュウ</t>
    </rPh>
    <rPh sb="33" eb="35">
      <t>カンケイ</t>
    </rPh>
    <rPh sb="35" eb="37">
      <t>ショルイ</t>
    </rPh>
    <rPh sb="38" eb="39">
      <t>ソ</t>
    </rPh>
    <rPh sb="41" eb="43">
      <t>シンセイ</t>
    </rPh>
    <phoneticPr fontId="4"/>
  </si>
  <si>
    <t>住　　　所</t>
    <rPh sb="0" eb="1">
      <t>ジュウ</t>
    </rPh>
    <rPh sb="4" eb="5">
      <t>トコロ</t>
    </rPh>
    <phoneticPr fontId="4"/>
  </si>
  <si>
    <t>氏　　　名</t>
    <rPh sb="0" eb="1">
      <t>シ</t>
    </rPh>
    <rPh sb="4" eb="5">
      <t>メイ</t>
    </rPh>
    <phoneticPr fontId="4"/>
  </si>
  <si>
    <t>(福祉用具販</t>
    <rPh sb="1" eb="3">
      <t>フクシ</t>
    </rPh>
    <rPh sb="3" eb="5">
      <t>ヨウグ</t>
    </rPh>
    <rPh sb="5" eb="6">
      <t>ハン</t>
    </rPh>
    <phoneticPr fontId="4"/>
  </si>
  <si>
    <t>売委任取扱</t>
    <rPh sb="0" eb="1">
      <t>バイ</t>
    </rPh>
    <rPh sb="1" eb="3">
      <t>イニン</t>
    </rPh>
    <rPh sb="3" eb="5">
      <t>トリアツカイ</t>
    </rPh>
    <phoneticPr fontId="4"/>
  </si>
  <si>
    <t>特定福祉用具の商品名</t>
    <rPh sb="0" eb="2">
      <t>トクテイ</t>
    </rPh>
    <rPh sb="2" eb="4">
      <t>フクシ</t>
    </rPh>
    <rPh sb="4" eb="6">
      <t>ヨウグ</t>
    </rPh>
    <rPh sb="7" eb="10">
      <t>ショウヒンメイ</t>
    </rPh>
    <phoneticPr fontId="4"/>
  </si>
  <si>
    <t>メーカー名</t>
    <rPh sb="4" eb="5">
      <t>メイ</t>
    </rPh>
    <phoneticPr fontId="4"/>
  </si>
  <si>
    <t>購入金額</t>
    <rPh sb="0" eb="2">
      <t>コウニュウ</t>
    </rPh>
    <rPh sb="2" eb="4">
      <t>キンガク</t>
    </rPh>
    <phoneticPr fontId="4"/>
  </si>
  <si>
    <t>保険給付額</t>
    <rPh sb="0" eb="2">
      <t>ホケン</t>
    </rPh>
    <rPh sb="2" eb="4">
      <t>キュウフ</t>
    </rPh>
    <rPh sb="4" eb="5">
      <t>ガク</t>
    </rPh>
    <phoneticPr fontId="4"/>
  </si>
  <si>
    <t>合　　　　　　　　　　　　　　　　　　　　　計</t>
    <rPh sb="0" eb="23">
      <t>ゴウケイ</t>
    </rPh>
    <phoneticPr fontId="4"/>
  </si>
  <si>
    <t>※領収証（原本）及び給付券を添付して下さい。</t>
    <rPh sb="1" eb="4">
      <t>リョウシュウショウ</t>
    </rPh>
    <rPh sb="5" eb="7">
      <t>ゲンポン</t>
    </rPh>
    <rPh sb="8" eb="9">
      <t>オヨ</t>
    </rPh>
    <rPh sb="10" eb="12">
      <t>キュウフ</t>
    </rPh>
    <rPh sb="12" eb="13">
      <t>ケン</t>
    </rPh>
    <rPh sb="14" eb="16">
      <t>テンプ</t>
    </rPh>
    <rPh sb="16" eb="19">
      <t>シテクダ</t>
    </rPh>
    <phoneticPr fontId="4"/>
  </si>
  <si>
    <t>上記の福祉用具購入に係る給付金を下記口座に振り込んで下さい。</t>
    <rPh sb="0" eb="2">
      <t>ジョウキ</t>
    </rPh>
    <rPh sb="3" eb="5">
      <t>フクシ</t>
    </rPh>
    <rPh sb="5" eb="7">
      <t>ヨウグ</t>
    </rPh>
    <rPh sb="7" eb="9">
      <t>コウニュウ</t>
    </rPh>
    <rPh sb="10" eb="11">
      <t>カカ</t>
    </rPh>
    <rPh sb="12" eb="15">
      <t>キュウフキン</t>
    </rPh>
    <rPh sb="16" eb="18">
      <t>カキ</t>
    </rPh>
    <rPh sb="18" eb="20">
      <t>コウザ</t>
    </rPh>
    <rPh sb="21" eb="24">
      <t>フリコ</t>
    </rPh>
    <rPh sb="26" eb="27">
      <t>クダ</t>
    </rPh>
    <phoneticPr fontId="4"/>
  </si>
  <si>
    <t>第１号様式（第３条、第４条関係）</t>
  </si>
  <si>
    <t>会津若松市介護保険居宅介護福祉用具購入費等受領委任取扱事業所</t>
  </si>
  <si>
    <t>登録（変更）届出書</t>
  </si>
  <si>
    <t xml:space="preserve">年         月        日 </t>
    <phoneticPr fontId="4"/>
  </si>
  <si>
    <t>会津若松市長</t>
  </si>
  <si>
    <t>届出者</t>
  </si>
  <si>
    <t>所 在 地</t>
  </si>
  <si>
    <t>事業所名</t>
  </si>
  <si>
    <t>代表者名</t>
  </si>
  <si>
    <t>　介護保険居宅介護福祉用具購入費等受領委任取扱事業所として登録 (変更) をしたいので、次のとおり</t>
    <phoneticPr fontId="4"/>
  </si>
  <si>
    <t>届け出ます。</t>
  </si>
  <si>
    <t>新規　・　更新</t>
  </si>
  <si>
    <t>所在地</t>
  </si>
  <si>
    <t>前</t>
  </si>
  <si>
    <t>ＴＥＬ</t>
  </si>
  <si>
    <t>ＦＡＸ</t>
  </si>
  <si>
    <t>後</t>
  </si>
  <si>
    <t>フリガナ
事業所名</t>
  </si>
  <si>
    <t>介護保険指定事業所番号</t>
  </si>
  <si>
    <t>代表者　　　　　職・氏名</t>
  </si>
  <si>
    <t>営業日</t>
  </si>
  <si>
    <t>休　　業　　日</t>
  </si>
  <si>
    <t>（営業時間）</t>
  </si>
  <si>
    <t>（　　　　　　　～　　　　　　　）</t>
  </si>
  <si>
    <t>福祉用具</t>
  </si>
  <si>
    <t xml:space="preserve">   □　　 腰掛便座</t>
    <phoneticPr fontId="4"/>
  </si>
  <si>
    <t>　 　□　　 簡易浴槽</t>
    <phoneticPr fontId="4"/>
  </si>
  <si>
    <t>取　　　扱</t>
  </si>
  <si>
    <t xml:space="preserve">   □ 　　自動排泄処理装置の交換可能部品</t>
    <phoneticPr fontId="4"/>
  </si>
  <si>
    <t>　 　□　　 リフトつり具</t>
    <phoneticPr fontId="4"/>
  </si>
  <si>
    <t>種　　　目</t>
  </si>
  <si>
    <t xml:space="preserve">   □　　 入浴補助用具</t>
    <phoneticPr fontId="4"/>
  </si>
  <si>
    <t>　 　□　　 複合的用具</t>
    <phoneticPr fontId="4"/>
  </si>
  <si>
    <t>添付書類</t>
  </si>
  <si>
    <t>　　　　□</t>
  </si>
  <si>
    <t>　　　　都道府県による特定福祉用具販売指定書の写し</t>
  </si>
  <si>
    <t>　　　　事業所の略地図（住宅地図の添付でも可）</t>
  </si>
  <si>
    <t>※　新規、更新の場合は「前」欄にのみ記入してください。変更の場合は「前」「後」欄に記入してください。</t>
  </si>
  <si>
    <t>※　届出内容の変更、事業所登録の休・廃止の場合はその都度届出が必要です。</t>
  </si>
  <si>
    <t>登録有効期間</t>
  </si>
  <si>
    <t>　　　　　　　　年 ３月 ３１日まで</t>
    <phoneticPr fontId="4"/>
  </si>
  <si>
    <t>第２号様式（第４条関係）</t>
    <rPh sb="0" eb="1">
      <t>ダイ</t>
    </rPh>
    <rPh sb="1" eb="3">
      <t>２ゴウ</t>
    </rPh>
    <rPh sb="3" eb="5">
      <t>ヨウシキ</t>
    </rPh>
    <rPh sb="6" eb="7">
      <t>ダイ</t>
    </rPh>
    <rPh sb="7" eb="9">
      <t>４ジョウ</t>
    </rPh>
    <rPh sb="9" eb="11">
      <t>カンケイ</t>
    </rPh>
    <phoneticPr fontId="4"/>
  </si>
  <si>
    <t>会津若松市介護保険居宅介護福祉用具購入費等受領委任取扱事業所</t>
    <rPh sb="0" eb="5">
      <t>アイヅワカマツシ</t>
    </rPh>
    <rPh sb="5" eb="7">
      <t>カイゴ</t>
    </rPh>
    <rPh sb="7" eb="9">
      <t>ホケン</t>
    </rPh>
    <rPh sb="9" eb="11">
      <t>キョタク</t>
    </rPh>
    <rPh sb="11" eb="13">
      <t>カイゴ</t>
    </rPh>
    <rPh sb="13" eb="15">
      <t>フクシ</t>
    </rPh>
    <rPh sb="15" eb="17">
      <t>ヨウグ</t>
    </rPh>
    <rPh sb="17" eb="21">
      <t>コウニュウヒナド</t>
    </rPh>
    <rPh sb="21" eb="23">
      <t>ジュリョウ</t>
    </rPh>
    <rPh sb="23" eb="25">
      <t>イニン</t>
    </rPh>
    <rPh sb="25" eb="27">
      <t>トリアツカイ</t>
    </rPh>
    <rPh sb="27" eb="29">
      <t>ジギョウ</t>
    </rPh>
    <rPh sb="29" eb="30">
      <t>ショ</t>
    </rPh>
    <phoneticPr fontId="4"/>
  </si>
  <si>
    <t>登録廃止（休止・再開）届出書</t>
  </si>
  <si>
    <t>　　</t>
    <phoneticPr fontId="4"/>
  </si>
  <si>
    <t>廃止（休止・再開）したので届け出ます。</t>
    <rPh sb="13" eb="14">
      <t>トド</t>
    </rPh>
    <rPh sb="15" eb="16">
      <t>デ</t>
    </rPh>
    <phoneticPr fontId="4"/>
  </si>
  <si>
    <t>事業所名称</t>
    <rPh sb="0" eb="3">
      <t>ジギョウショ</t>
    </rPh>
    <rPh sb="3" eb="5">
      <t>メイショウ</t>
    </rPh>
    <phoneticPr fontId="4"/>
  </si>
  <si>
    <t>代表者職名・氏名</t>
    <rPh sb="0" eb="3">
      <t>ダイヒョウシャ</t>
    </rPh>
    <rPh sb="3" eb="5">
      <t>ショクメイ</t>
    </rPh>
    <rPh sb="6" eb="8">
      <t>シメイ</t>
    </rPh>
    <phoneticPr fontId="4"/>
  </si>
  <si>
    <t>（休止の場合）</t>
    <rPh sb="1" eb="3">
      <t>キュウシ</t>
    </rPh>
    <rPh sb="4" eb="6">
      <t>バアイ</t>
    </rPh>
    <phoneticPr fontId="4"/>
  </si>
  <si>
    <t>休止期間（６か月以内）</t>
    <rPh sb="0" eb="2">
      <t>キュウシ</t>
    </rPh>
    <rPh sb="2" eb="4">
      <t>キカン</t>
    </rPh>
    <rPh sb="7" eb="8">
      <t>ゲツ</t>
    </rPh>
    <rPh sb="8" eb="10">
      <t>イナイ</t>
    </rPh>
    <phoneticPr fontId="4"/>
  </si>
  <si>
    <t>　　　　　年　　　　月　　　　日まで</t>
    <rPh sb="5" eb="6">
      <t>ネン</t>
    </rPh>
    <rPh sb="10" eb="11">
      <t>ガツ</t>
    </rPh>
    <rPh sb="15" eb="16">
      <t>ニチ</t>
    </rPh>
    <phoneticPr fontId="4"/>
  </si>
  <si>
    <t>休止の理由</t>
    <rPh sb="0" eb="2">
      <t>キュウシ</t>
    </rPh>
    <rPh sb="3" eb="5">
      <t>リユウ</t>
    </rPh>
    <phoneticPr fontId="4"/>
  </si>
  <si>
    <t>休止中の連絡先</t>
    <rPh sb="0" eb="2">
      <t>キュウシ</t>
    </rPh>
    <rPh sb="2" eb="3">
      <t>チュウ</t>
    </rPh>
    <rPh sb="4" eb="7">
      <t>レンラクサキ</t>
    </rPh>
    <phoneticPr fontId="4"/>
  </si>
  <si>
    <t>所在地・名称</t>
    <rPh sb="4" eb="6">
      <t>メイショウ</t>
    </rPh>
    <phoneticPr fontId="4"/>
  </si>
  <si>
    <t>電話番号</t>
    <phoneticPr fontId="4"/>
  </si>
  <si>
    <t>担当者氏名</t>
    <rPh sb="0" eb="3">
      <t>タントウシャ</t>
    </rPh>
    <rPh sb="3" eb="5">
      <t>シメイ</t>
    </rPh>
    <phoneticPr fontId="4"/>
  </si>
  <si>
    <t xml:space="preserve">  ※  休止中に変更があった場合や休止期間の更新の場合は改めて届け出てください。</t>
    <rPh sb="5" eb="8">
      <t>キュウシチュウ</t>
    </rPh>
    <rPh sb="9" eb="11">
      <t>ヘンコウ</t>
    </rPh>
    <rPh sb="15" eb="17">
      <t>バアイ</t>
    </rPh>
    <rPh sb="18" eb="20">
      <t>キュウシ</t>
    </rPh>
    <rPh sb="20" eb="22">
      <t>キカン</t>
    </rPh>
    <rPh sb="23" eb="25">
      <t>コウシン</t>
    </rPh>
    <rPh sb="26" eb="28">
      <t>バアイ</t>
    </rPh>
    <rPh sb="29" eb="30">
      <t>アラタ</t>
    </rPh>
    <rPh sb="32" eb="33">
      <t>トド</t>
    </rPh>
    <rPh sb="34" eb="35">
      <t>デ</t>
    </rPh>
    <phoneticPr fontId="4"/>
  </si>
  <si>
    <t>申　　請　　者</t>
    <rPh sb="0" eb="1">
      <t>サル</t>
    </rPh>
    <rPh sb="3" eb="4">
      <t>ショウ</t>
    </rPh>
    <rPh sb="6" eb="7">
      <t>モノ</t>
    </rPh>
    <phoneticPr fontId="4"/>
  </si>
  <si>
    <t>販売事業所名
(担当者名氏名)</t>
    <rPh sb="0" eb="2">
      <t>ハンバイ</t>
    </rPh>
    <rPh sb="2" eb="5">
      <t>ジギョウショ</t>
    </rPh>
    <rPh sb="5" eb="6">
      <t>メイ</t>
    </rPh>
    <rPh sb="8" eb="10">
      <t>タントウ</t>
    </rPh>
    <rPh sb="10" eb="11">
      <t>シャ</t>
    </rPh>
    <rPh sb="11" eb="12">
      <t>メイ</t>
    </rPh>
    <rPh sb="12" eb="14">
      <t>シメイ</t>
    </rPh>
    <phoneticPr fontId="4"/>
  </si>
  <si>
    <t>腰掛便座</t>
    <rPh sb="0" eb="2">
      <t>コシカケ</t>
    </rPh>
    <rPh sb="2" eb="4">
      <t>ベンザ</t>
    </rPh>
    <phoneticPr fontId="4"/>
  </si>
  <si>
    <t>自動排泄処理装置</t>
    <rPh sb="0" eb="2">
      <t>ジドウ</t>
    </rPh>
    <rPh sb="2" eb="4">
      <t>ハイセツ</t>
    </rPh>
    <rPh sb="4" eb="6">
      <t>ショリ</t>
    </rPh>
    <rPh sb="6" eb="8">
      <t>ソウチ</t>
    </rPh>
    <phoneticPr fontId="4"/>
  </si>
  <si>
    <t>の交換可能部品</t>
    <rPh sb="1" eb="3">
      <t>コウカン</t>
    </rPh>
    <rPh sb="3" eb="5">
      <t>カノウ</t>
    </rPh>
    <rPh sb="5" eb="7">
      <t>ブヒン</t>
    </rPh>
    <phoneticPr fontId="4"/>
  </si>
  <si>
    <t>商品が確認できるパンフレットと福祉用具サービス計画書の写し等を添付して下さい。</t>
    <rPh sb="0" eb="2">
      <t>ショウヒン</t>
    </rPh>
    <rPh sb="3" eb="5">
      <t>カクニン</t>
    </rPh>
    <rPh sb="15" eb="17">
      <t>フクシ</t>
    </rPh>
    <rPh sb="17" eb="19">
      <t>ヨウグ</t>
    </rPh>
    <rPh sb="23" eb="26">
      <t>ケイカクショ</t>
    </rPh>
    <rPh sb="27" eb="28">
      <t>ウツ</t>
    </rPh>
    <rPh sb="29" eb="30">
      <t>トウ</t>
    </rPh>
    <rPh sb="31" eb="33">
      <t>テンプ</t>
    </rPh>
    <rPh sb="35" eb="36">
      <t>クダ</t>
    </rPh>
    <phoneticPr fontId="4"/>
  </si>
  <si>
    <t>℡</t>
    <phoneticPr fontId="4"/>
  </si>
  <si>
    <t>（　　　　　　）</t>
    <phoneticPr fontId="4"/>
  </si>
  <si>
    <t>フリガナ</t>
    <phoneticPr fontId="4"/>
  </si>
  <si>
    <t>負担割合（購入日現在）</t>
    <rPh sb="0" eb="2">
      <t>フタン</t>
    </rPh>
    <rPh sb="2" eb="4">
      <t>ワリアイ</t>
    </rPh>
    <rPh sb="5" eb="7">
      <t>コウニュウ</t>
    </rPh>
    <rPh sb="7" eb="8">
      <t>ビ</t>
    </rPh>
    <rPh sb="8" eb="10">
      <t>ゲンザイ</t>
    </rPh>
    <phoneticPr fontId="3"/>
  </si>
  <si>
    <t>申請月日  　 　　　　　　年　　　　月　　　　日</t>
    <rPh sb="0" eb="2">
      <t>シンセイ</t>
    </rPh>
    <rPh sb="2" eb="4">
      <t>ガッピ</t>
    </rPh>
    <rPh sb="14" eb="15">
      <t>ネン</t>
    </rPh>
    <rPh sb="19" eb="20">
      <t>ゲツ</t>
    </rPh>
    <rPh sb="24" eb="25">
      <t>ニチ</t>
    </rPh>
    <phoneticPr fontId="4"/>
  </si>
  <si>
    <t xml:space="preserve">   　　   年　　　  　 月　 　  　 日 </t>
    <rPh sb="8" eb="9">
      <t>ネン</t>
    </rPh>
    <rPh sb="16" eb="17">
      <t>ガツ</t>
    </rPh>
    <rPh sb="24" eb="25">
      <t>ヒ</t>
    </rPh>
    <phoneticPr fontId="4"/>
  </si>
  <si>
    <t>被　保　険　者</t>
    <rPh sb="0" eb="1">
      <t>ヒ</t>
    </rPh>
    <rPh sb="2" eb="3">
      <t>タモツ</t>
    </rPh>
    <rPh sb="4" eb="5">
      <t>ケン</t>
    </rPh>
    <rPh sb="6" eb="7">
      <t>モノ</t>
    </rPh>
    <phoneticPr fontId="4"/>
  </si>
  <si>
    <t>※　登録期間は２年間とし、年度途中で登録した事業者については登録した年度の翌翌年度の３月３１日までとします。</t>
    <rPh sb="34" eb="36">
      <t>ネンド</t>
    </rPh>
    <rPh sb="40" eb="41">
      <t>ド</t>
    </rPh>
    <phoneticPr fontId="3"/>
  </si>
  <si>
    <t>市使用欄</t>
    <rPh sb="0" eb="1">
      <t>シ</t>
    </rPh>
    <rPh sb="1" eb="3">
      <t>シヨウ</t>
    </rPh>
    <rPh sb="3" eb="4">
      <t>ラン</t>
    </rPh>
    <phoneticPr fontId="3"/>
  </si>
  <si>
    <t>氏　　　　名</t>
    <rPh sb="0" eb="1">
      <t>シ</t>
    </rPh>
    <rPh sb="5" eb="6">
      <t>メイ</t>
    </rPh>
    <phoneticPr fontId="4"/>
  </si>
  <si>
    <t>住　　　　所</t>
    <rPh sb="0" eb="1">
      <t>ジュウ</t>
    </rPh>
    <rPh sb="5" eb="6">
      <t>ショ</t>
    </rPh>
    <phoneticPr fontId="4"/>
  </si>
  <si>
    <t>フ リ ガ ナ</t>
    <phoneticPr fontId="4"/>
  </si>
  <si>
    <t>性　　  別</t>
    <rPh sb="0" eb="1">
      <t>セイ</t>
    </rPh>
    <rPh sb="5" eb="6">
      <t>ベツ</t>
    </rPh>
    <phoneticPr fontId="4"/>
  </si>
  <si>
    <t>給付済額</t>
    <rPh sb="0" eb="2">
      <t>キュウフ</t>
    </rPh>
    <rPh sb="2" eb="3">
      <t>ズ</t>
    </rPh>
    <rPh sb="3" eb="4">
      <t>ガク</t>
    </rPh>
    <phoneticPr fontId="3"/>
  </si>
  <si>
    <t>収</t>
    <phoneticPr fontId="3"/>
  </si>
  <si>
    <t>２　号</t>
    <rPh sb="2" eb="3">
      <t>ゴウ</t>
    </rPh>
    <phoneticPr fontId="3"/>
  </si>
  <si>
    <t>負担割合</t>
    <rPh sb="0" eb="2">
      <t>フタン</t>
    </rPh>
    <rPh sb="2" eb="4">
      <t>ワリアイ</t>
    </rPh>
    <phoneticPr fontId="4"/>
  </si>
  <si>
    <t>連番</t>
    <rPh sb="0" eb="2">
      <t>レンバン</t>
    </rPh>
    <phoneticPr fontId="3"/>
  </si>
  <si>
    <t>被保番号</t>
    <rPh sb="0" eb="1">
      <t>ヒ</t>
    </rPh>
    <rPh sb="1" eb="2">
      <t>ホ</t>
    </rPh>
    <rPh sb="2" eb="4">
      <t>バンゴウ</t>
    </rPh>
    <phoneticPr fontId="3"/>
  </si>
  <si>
    <t>氏名</t>
    <rPh sb="0" eb="2">
      <t>シメイ</t>
    </rPh>
    <phoneticPr fontId="3"/>
  </si>
  <si>
    <t>フリガナ</t>
    <phoneticPr fontId="3"/>
  </si>
  <si>
    <t>住所</t>
    <rPh sb="0" eb="2">
      <t>ジュウショ</t>
    </rPh>
    <phoneticPr fontId="3"/>
  </si>
  <si>
    <t>〒</t>
    <phoneticPr fontId="3"/>
  </si>
  <si>
    <t>生年月日</t>
    <rPh sb="0" eb="2">
      <t>セイネン</t>
    </rPh>
    <rPh sb="2" eb="4">
      <t>ガッピ</t>
    </rPh>
    <phoneticPr fontId="3"/>
  </si>
  <si>
    <t>性別</t>
    <rPh sb="0" eb="2">
      <t>セイベツ</t>
    </rPh>
    <phoneticPr fontId="3"/>
  </si>
  <si>
    <t>要介護度</t>
    <rPh sb="0" eb="1">
      <t>ヨウ</t>
    </rPh>
    <rPh sb="1" eb="3">
      <t>カイゴ</t>
    </rPh>
    <rPh sb="3" eb="4">
      <t>ド</t>
    </rPh>
    <phoneticPr fontId="3"/>
  </si>
  <si>
    <t>会社名</t>
    <rPh sb="0" eb="3">
      <t>カイシャメイ</t>
    </rPh>
    <phoneticPr fontId="3"/>
  </si>
  <si>
    <t>受領委任払登録事業所</t>
    <rPh sb="0" eb="2">
      <t>ジュリョウ</t>
    </rPh>
    <rPh sb="2" eb="4">
      <t>イニン</t>
    </rPh>
    <rPh sb="4" eb="5">
      <t>バラ</t>
    </rPh>
    <rPh sb="5" eb="7">
      <t>トウロク</t>
    </rPh>
    <rPh sb="7" eb="10">
      <t>ジギョウショ</t>
    </rPh>
    <phoneticPr fontId="3"/>
  </si>
  <si>
    <t>見積額</t>
    <rPh sb="0" eb="2">
      <t>ミツモリ</t>
    </rPh>
    <rPh sb="2" eb="3">
      <t>ガク</t>
    </rPh>
    <phoneticPr fontId="3"/>
  </si>
  <si>
    <t>会社名（氏名）</t>
    <rPh sb="0" eb="3">
      <t>カイシャメイ</t>
    </rPh>
    <rPh sb="4" eb="6">
      <t>シメイ</t>
    </rPh>
    <phoneticPr fontId="3"/>
  </si>
  <si>
    <t>電話番号</t>
    <rPh sb="0" eb="2">
      <t>デンワ</t>
    </rPh>
    <rPh sb="2" eb="4">
      <t>バンゴウ</t>
    </rPh>
    <phoneticPr fontId="3"/>
  </si>
  <si>
    <t>　　</t>
    <phoneticPr fontId="4"/>
  </si>
  <si>
    <t>　介護保険居宅介護福祉用具購入費等受領委任取扱事業所登録を、　　　　    年　　　  月　　　 日で</t>
    <rPh sb="1" eb="3">
      <t>カイゴ</t>
    </rPh>
    <rPh sb="3" eb="5">
      <t>ホケン</t>
    </rPh>
    <rPh sb="5" eb="7">
      <t>キョタク</t>
    </rPh>
    <rPh sb="7" eb="9">
      <t>カイゴ</t>
    </rPh>
    <rPh sb="9" eb="11">
      <t>フクシ</t>
    </rPh>
    <rPh sb="11" eb="13">
      <t>ヨウグ</t>
    </rPh>
    <rPh sb="13" eb="16">
      <t>コウニュウヒ</t>
    </rPh>
    <rPh sb="16" eb="17">
      <t>トウ</t>
    </rPh>
    <rPh sb="17" eb="19">
      <t>ジュリョウ</t>
    </rPh>
    <rPh sb="19" eb="21">
      <t>イニン</t>
    </rPh>
    <rPh sb="21" eb="23">
      <t>トリアツカイ</t>
    </rPh>
    <rPh sb="23" eb="25">
      <t>ジギョウ</t>
    </rPh>
    <rPh sb="25" eb="26">
      <t>ショ</t>
    </rPh>
    <rPh sb="26" eb="28">
      <t>トウロク</t>
    </rPh>
    <rPh sb="38" eb="39">
      <t>ネン</t>
    </rPh>
    <rPh sb="44" eb="45">
      <t>ガツ</t>
    </rPh>
    <rPh sb="49" eb="50">
      <t>ニチ</t>
    </rPh>
    <phoneticPr fontId="4"/>
  </si>
  <si>
    <t>　　</t>
    <phoneticPr fontId="4"/>
  </si>
  <si>
    <t>電話番号　　　（　　　　）</t>
    <rPh sb="0" eb="2">
      <t>デンワ</t>
    </rPh>
    <rPh sb="2" eb="4">
      <t>バンゴウ</t>
    </rPh>
    <phoneticPr fontId="4"/>
  </si>
  <si>
    <t>（　　　　）</t>
    <phoneticPr fontId="3"/>
  </si>
  <si>
    <t>（　　　　）</t>
    <phoneticPr fontId="3"/>
  </si>
  <si>
    <t>↓印刷対象の連番</t>
    <rPh sb="1" eb="3">
      <t>インサツ</t>
    </rPh>
    <rPh sb="3" eb="5">
      <t>タイショウ</t>
    </rPh>
    <rPh sb="6" eb="8">
      <t>レンバン</t>
    </rPh>
    <phoneticPr fontId="3"/>
  </si>
  <si>
    <t>入院・入所
有無</t>
    <rPh sb="0" eb="2">
      <t>ニュウイン</t>
    </rPh>
    <rPh sb="3" eb="5">
      <t>ニュウショ</t>
    </rPh>
    <rPh sb="6" eb="8">
      <t>ウム</t>
    </rPh>
    <phoneticPr fontId="3"/>
  </si>
  <si>
    <t>被保険者番号</t>
    <rPh sb="0" eb="4">
      <t>ヒホケンシャ</t>
    </rPh>
    <rPh sb="4" eb="6">
      <t>バンゴウ</t>
    </rPh>
    <phoneticPr fontId="3"/>
  </si>
  <si>
    <t>被保険者氏名</t>
    <rPh sb="0" eb="4">
      <t>ヒホケンシャ</t>
    </rPh>
    <rPh sb="4" eb="6">
      <t>シメイ</t>
    </rPh>
    <phoneticPr fontId="3"/>
  </si>
  <si>
    <t>男</t>
  </si>
  <si>
    <t>無</t>
  </si>
  <si>
    <t>申請日現在</t>
    <rPh sb="0" eb="2">
      <t>シンセイ</t>
    </rPh>
    <rPh sb="2" eb="3">
      <t>ビ</t>
    </rPh>
    <rPh sb="3" eb="5">
      <t>ゲンザイ</t>
    </rPh>
    <phoneticPr fontId="3"/>
  </si>
  <si>
    <t>被保険者</t>
    <rPh sb="0" eb="4">
      <t>ヒホケンシャ</t>
    </rPh>
    <phoneticPr fontId="3"/>
  </si>
  <si>
    <t>負担
割合
(事前)</t>
    <rPh sb="0" eb="2">
      <t>フタン</t>
    </rPh>
    <rPh sb="3" eb="5">
      <t>ワリアイ</t>
    </rPh>
    <rPh sb="7" eb="9">
      <t>ジゼン</t>
    </rPh>
    <phoneticPr fontId="3"/>
  </si>
  <si>
    <t>金融機関名</t>
    <rPh sb="0" eb="2">
      <t>キンユウ</t>
    </rPh>
    <rPh sb="2" eb="4">
      <t>キカン</t>
    </rPh>
    <rPh sb="4" eb="5">
      <t>メイ</t>
    </rPh>
    <phoneticPr fontId="3"/>
  </si>
  <si>
    <t>支店名</t>
    <rPh sb="0" eb="3">
      <t>シテンメイ</t>
    </rPh>
    <phoneticPr fontId="3"/>
  </si>
  <si>
    <t>口座種別</t>
    <rPh sb="0" eb="2">
      <t>コウザ</t>
    </rPh>
    <rPh sb="2" eb="4">
      <t>シュベツ</t>
    </rPh>
    <phoneticPr fontId="3"/>
  </si>
  <si>
    <t>申請者</t>
    <rPh sb="0" eb="3">
      <t>シンセイシャ</t>
    </rPh>
    <phoneticPr fontId="3"/>
  </si>
  <si>
    <t>代表者職・氏名</t>
    <rPh sb="0" eb="3">
      <t>ダイヒョウシャ</t>
    </rPh>
    <rPh sb="3" eb="4">
      <t>ショク</t>
    </rPh>
    <rPh sb="5" eb="7">
      <t>シメイ</t>
    </rPh>
    <phoneticPr fontId="3"/>
  </si>
  <si>
    <t>金融機関コード</t>
    <rPh sb="0" eb="4">
      <t>キンユウキカン</t>
    </rPh>
    <phoneticPr fontId="3"/>
  </si>
  <si>
    <t>支店コード</t>
    <rPh sb="0" eb="2">
      <t>シテン</t>
    </rPh>
    <phoneticPr fontId="3"/>
  </si>
  <si>
    <t>振込先（受領委任払い時）</t>
    <rPh sb="0" eb="2">
      <t>フリコミ</t>
    </rPh>
    <rPh sb="2" eb="3">
      <t>サキ</t>
    </rPh>
    <rPh sb="4" eb="6">
      <t>ジュリョウ</t>
    </rPh>
    <rPh sb="6" eb="8">
      <t>イニン</t>
    </rPh>
    <rPh sb="8" eb="9">
      <t>バラ</t>
    </rPh>
    <rPh sb="10" eb="11">
      <t>ジ</t>
    </rPh>
    <phoneticPr fontId="3"/>
  </si>
  <si>
    <t>口座名義人</t>
    <rPh sb="0" eb="2">
      <t>コウザ</t>
    </rPh>
    <rPh sb="2" eb="4">
      <t>メイギ</t>
    </rPh>
    <rPh sb="4" eb="5">
      <t>ニン</t>
    </rPh>
    <phoneticPr fontId="3"/>
  </si>
  <si>
    <t>口座名義人（カナ）</t>
    <rPh sb="0" eb="2">
      <t>コウザ</t>
    </rPh>
    <rPh sb="2" eb="4">
      <t>メイギ</t>
    </rPh>
    <rPh sb="4" eb="5">
      <t>ニン</t>
    </rPh>
    <phoneticPr fontId="3"/>
  </si>
  <si>
    <t>口座番号</t>
    <rPh sb="0" eb="2">
      <t>コウザ</t>
    </rPh>
    <rPh sb="2" eb="4">
      <t>バンゴウ</t>
    </rPh>
    <phoneticPr fontId="3"/>
  </si>
  <si>
    <t>償還払い時の振込先情報</t>
    <rPh sb="0" eb="2">
      <t>ショウカン</t>
    </rPh>
    <rPh sb="2" eb="3">
      <t>バラ</t>
    </rPh>
    <rPh sb="4" eb="5">
      <t>ジ</t>
    </rPh>
    <rPh sb="6" eb="8">
      <t>フリコミ</t>
    </rPh>
    <rPh sb="8" eb="9">
      <t>サキ</t>
    </rPh>
    <rPh sb="9" eb="11">
      <t>ジョウホウ</t>
    </rPh>
    <phoneticPr fontId="3"/>
  </si>
  <si>
    <t>コード</t>
    <phoneticPr fontId="3"/>
  </si>
  <si>
    <t>委　　任　　状</t>
  </si>
  <si>
    <t>　私は、下記の者を代理人と定め、次の権限を委任する。</t>
  </si>
  <si>
    <t>誓　　約　　書</t>
  </si>
  <si>
    <t>　　私は、上記被保険者の相続人代表者に相違ありません。</t>
  </si>
  <si>
    <t>　　なお、この件に問題が生じた場合は、相続人の代表者である私の責任で解決いたします。</t>
  </si>
  <si>
    <t>　　　　　　　　年　　　月　　　日</t>
  </si>
  <si>
    <t>※　振込先をご本人以外の家族の口座に希望される方は、下記の「委任状」に記入をお願いします。</t>
  </si>
  <si>
    <t>　　　　住所　　　　　　　　　　　　　 　　　　　　　　　　　　　　　　　　　　</t>
  </si>
  <si>
    <t>　代理人の住所・氏名　（受任者）</t>
  </si>
  <si>
    <t>　　　　住所　　　　　　　　　　　　　　　 　　　　　　　　　　　　　　　　　　</t>
  </si>
  <si>
    <t>※被保険者本人がお亡くなりになられた場合には、下記の「誓約書」に記入をお願いします。</t>
  </si>
  <si>
    <t>　　　誓約者(相続人)住所　　　　　　　　　　　　　　　　　　　　　　　　　　　　　　　　</t>
  </si>
  <si>
    <r>
      <t>　申請者の住所・氏名　</t>
    </r>
    <r>
      <rPr>
        <b/>
        <sz val="12"/>
        <color theme="1"/>
        <rFont val="ＭＳ Ｐ明朝"/>
        <family val="1"/>
        <charset val="128"/>
      </rPr>
      <t>（委任される被保険者本人）</t>
    </r>
    <phoneticPr fontId="3"/>
  </si>
  <si>
    <t>関すること。</t>
  </si>
  <si>
    <t>氏名　　　　　　　　　　　　　　　　　　　　　　　　　　　　　　印</t>
    <phoneticPr fontId="3"/>
  </si>
  <si>
    <t>死亡者との関係（続柄）</t>
  </si>
  <si>
    <t>委任する方との関係(続柄)</t>
  </si>
  <si>
    <t>要介護度</t>
    <rPh sb="0" eb="3">
      <t>ヨウカイゴ</t>
    </rPh>
    <rPh sb="3" eb="4">
      <t>ド</t>
    </rPh>
    <phoneticPr fontId="3"/>
  </si>
  <si>
    <t>支給
申請日</t>
    <rPh sb="0" eb="2">
      <t>シキュウ</t>
    </rPh>
    <rPh sb="3" eb="5">
      <t>シンセイ</t>
    </rPh>
    <rPh sb="5" eb="6">
      <t>ビ</t>
    </rPh>
    <phoneticPr fontId="3"/>
  </si>
  <si>
    <r>
      <t>本人との関係(</t>
    </r>
    <r>
      <rPr>
        <sz val="10"/>
        <color theme="1"/>
        <rFont val="ＭＳ Ｐゴシック"/>
        <family val="3"/>
        <charset val="128"/>
        <scheme val="minor"/>
      </rPr>
      <t>住宅改修</t>
    </r>
    <r>
      <rPr>
        <sz val="11"/>
        <color theme="1"/>
        <rFont val="ＭＳ Ｐゴシック"/>
        <family val="2"/>
        <charset val="128"/>
        <scheme val="minor"/>
      </rPr>
      <t>)</t>
    </r>
    <rPh sb="0" eb="2">
      <t>ホンニン</t>
    </rPh>
    <rPh sb="4" eb="6">
      <t>カンケイ</t>
    </rPh>
    <rPh sb="7" eb="11">
      <t>ジュウタクカイシュウ</t>
    </rPh>
    <phoneticPr fontId="3"/>
  </si>
  <si>
    <r>
      <t>本人との関係(</t>
    </r>
    <r>
      <rPr>
        <sz val="10"/>
        <color theme="1"/>
        <rFont val="ＭＳ Ｐゴシック"/>
        <family val="3"/>
        <charset val="128"/>
        <scheme val="minor"/>
      </rPr>
      <t>福祉用具</t>
    </r>
    <r>
      <rPr>
        <sz val="11"/>
        <color theme="1"/>
        <rFont val="ＭＳ Ｐゴシック"/>
        <family val="2"/>
        <charset val="128"/>
        <scheme val="minor"/>
      </rPr>
      <t>)</t>
    </r>
    <rPh sb="0" eb="2">
      <t>ホンニン</t>
    </rPh>
    <rPh sb="4" eb="6">
      <t>カンケイ</t>
    </rPh>
    <rPh sb="7" eb="9">
      <t>フクシ</t>
    </rPh>
    <rPh sb="9" eb="11">
      <t>ヨウグ</t>
    </rPh>
    <phoneticPr fontId="3"/>
  </si>
  <si>
    <t>　　　　　　　年　　　月　　　日に申請した介護保険居宅介護（介護予防）福祉用具購入費の受領に</t>
    <phoneticPr fontId="3"/>
  </si>
  <si>
    <t>　　上記の者の介護保険居宅介護（介護予防）福祉用具購入費の支給申請及び受領は私が行います。</t>
    <phoneticPr fontId="3"/>
  </si>
  <si>
    <t>特定福祉用具受領委任払支給申請の事前チェックシート</t>
    <rPh sb="0" eb="2">
      <t>トクテイ</t>
    </rPh>
    <rPh sb="2" eb="4">
      <t>フクシ</t>
    </rPh>
    <rPh sb="4" eb="6">
      <t>ヨウグ</t>
    </rPh>
    <rPh sb="6" eb="8">
      <t>ジュリョウ</t>
    </rPh>
    <rPh sb="8" eb="10">
      <t>イニン</t>
    </rPh>
    <rPh sb="10" eb="11">
      <t>ハラ</t>
    </rPh>
    <rPh sb="11" eb="13">
      <t>シキュウ</t>
    </rPh>
    <rPh sb="13" eb="15">
      <t>シンセイ</t>
    </rPh>
    <rPh sb="16" eb="18">
      <t>ジゼン</t>
    </rPh>
    <phoneticPr fontId="3"/>
  </si>
  <si>
    <t>□</t>
    <phoneticPr fontId="3"/>
  </si>
  <si>
    <t>被保険者番号、氏名、住所、性別、生年月日に誤りがないか？</t>
    <rPh sb="0" eb="4">
      <t>ヒホケンシャ</t>
    </rPh>
    <rPh sb="4" eb="6">
      <t>バンゴウ</t>
    </rPh>
    <rPh sb="7" eb="9">
      <t>シメイ</t>
    </rPh>
    <rPh sb="10" eb="12">
      <t>ジュウショ</t>
    </rPh>
    <rPh sb="13" eb="15">
      <t>セイベツ</t>
    </rPh>
    <rPh sb="16" eb="18">
      <t>セイネン</t>
    </rPh>
    <rPh sb="18" eb="20">
      <t>ガッピ</t>
    </rPh>
    <rPh sb="21" eb="22">
      <t>アヤマ</t>
    </rPh>
    <phoneticPr fontId="3"/>
  </si>
  <si>
    <t>（給付券交付申請書や本人記入内容とも照合したか？）</t>
    <rPh sb="1" eb="3">
      <t>キュウフ</t>
    </rPh>
    <rPh sb="3" eb="4">
      <t>ケン</t>
    </rPh>
    <rPh sb="4" eb="6">
      <t>コウフ</t>
    </rPh>
    <rPh sb="6" eb="9">
      <t>シンセイショ</t>
    </rPh>
    <rPh sb="10" eb="12">
      <t>ホンニン</t>
    </rPh>
    <rPh sb="12" eb="14">
      <t>キニュウ</t>
    </rPh>
    <rPh sb="14" eb="16">
      <t>ナイヨウ</t>
    </rPh>
    <rPh sb="18" eb="20">
      <t>ショウゴウ</t>
    </rPh>
    <phoneticPr fontId="3"/>
  </si>
  <si>
    <t>□</t>
    <phoneticPr fontId="3"/>
  </si>
  <si>
    <t>購入品目、商品名等の各欄は事前申請時と同じか？</t>
    <rPh sb="0" eb="2">
      <t>コウニュウ</t>
    </rPh>
    <rPh sb="2" eb="4">
      <t>ヒンモク</t>
    </rPh>
    <rPh sb="5" eb="8">
      <t>ショウヒンメイ</t>
    </rPh>
    <rPh sb="8" eb="9">
      <t>トウ</t>
    </rPh>
    <rPh sb="10" eb="11">
      <t>カク</t>
    </rPh>
    <rPh sb="11" eb="12">
      <t>ラン</t>
    </rPh>
    <rPh sb="13" eb="15">
      <t>ジゼン</t>
    </rPh>
    <rPh sb="15" eb="18">
      <t>シンセイジ</t>
    </rPh>
    <rPh sb="19" eb="20">
      <t>オナ</t>
    </rPh>
    <phoneticPr fontId="3"/>
  </si>
  <si>
    <t>□</t>
    <phoneticPr fontId="3"/>
  </si>
  <si>
    <t>購入日は領収日と同じ日付になっているか？（購入日蘭には領収日を記入すること）</t>
    <rPh sb="0" eb="2">
      <t>コウニュウ</t>
    </rPh>
    <rPh sb="2" eb="3">
      <t>ビ</t>
    </rPh>
    <rPh sb="4" eb="7">
      <t>リョウシュウビ</t>
    </rPh>
    <rPh sb="8" eb="9">
      <t>オナ</t>
    </rPh>
    <rPh sb="10" eb="12">
      <t>ヒヅケ</t>
    </rPh>
    <rPh sb="21" eb="23">
      <t>コウニュウ</t>
    </rPh>
    <rPh sb="23" eb="24">
      <t>ビ</t>
    </rPh>
    <rPh sb="24" eb="25">
      <t>ラン</t>
    </rPh>
    <rPh sb="27" eb="30">
      <t>リョウシュウビ</t>
    </rPh>
    <rPh sb="31" eb="33">
      <t>キニュウ</t>
    </rPh>
    <phoneticPr fontId="3"/>
  </si>
  <si>
    <t>負担割合は領収日時点の割合となっているか？</t>
    <rPh sb="0" eb="2">
      <t>フタン</t>
    </rPh>
    <rPh sb="2" eb="4">
      <t>ワリアイ</t>
    </rPh>
    <rPh sb="5" eb="8">
      <t>リョウシュウビ</t>
    </rPh>
    <rPh sb="8" eb="10">
      <t>ジテン</t>
    </rPh>
    <rPh sb="11" eb="13">
      <t>ワリアイ</t>
    </rPh>
    <phoneticPr fontId="3"/>
  </si>
  <si>
    <t>保険給付額、給付申請額（＝保険給付額）、自己負担額の各欄は給付券の金額と相違ないか？</t>
    <rPh sb="0" eb="2">
      <t>ホケン</t>
    </rPh>
    <rPh sb="2" eb="4">
      <t>キュウフ</t>
    </rPh>
    <rPh sb="4" eb="5">
      <t>ガク</t>
    </rPh>
    <rPh sb="6" eb="8">
      <t>キュウフ</t>
    </rPh>
    <rPh sb="8" eb="10">
      <t>シンセイ</t>
    </rPh>
    <rPh sb="10" eb="11">
      <t>ガク</t>
    </rPh>
    <rPh sb="20" eb="22">
      <t>ジコ</t>
    </rPh>
    <rPh sb="22" eb="24">
      <t>フタン</t>
    </rPh>
    <rPh sb="24" eb="25">
      <t>ガク</t>
    </rPh>
    <rPh sb="26" eb="27">
      <t>カク</t>
    </rPh>
    <rPh sb="27" eb="28">
      <t>ラン</t>
    </rPh>
    <rPh sb="29" eb="31">
      <t>キュウフ</t>
    </rPh>
    <rPh sb="31" eb="32">
      <t>ケン</t>
    </rPh>
    <rPh sb="33" eb="35">
      <t>キンガク</t>
    </rPh>
    <rPh sb="36" eb="38">
      <t>ソウイ</t>
    </rPh>
    <phoneticPr fontId="3"/>
  </si>
  <si>
    <t>領収書は原本が添付されているか？</t>
    <rPh sb="0" eb="3">
      <t>リョウシュウショ</t>
    </rPh>
    <rPh sb="4" eb="6">
      <t>ゲンポン</t>
    </rPh>
    <rPh sb="7" eb="9">
      <t>テンプ</t>
    </rPh>
    <phoneticPr fontId="3"/>
  </si>
  <si>
    <t>その他記入漏れや不備はないか？</t>
    <rPh sb="2" eb="3">
      <t>タ</t>
    </rPh>
    <rPh sb="3" eb="5">
      <t>キニュウ</t>
    </rPh>
    <rPh sb="5" eb="6">
      <t>モ</t>
    </rPh>
    <rPh sb="8" eb="10">
      <t>フビ</t>
    </rPh>
    <phoneticPr fontId="3"/>
  </si>
  <si>
    <t>不備等のない支給申請書提出日の属する月の翌月支払いであることを了承します。</t>
    <rPh sb="0" eb="2">
      <t>フビ</t>
    </rPh>
    <rPh sb="2" eb="3">
      <t>トウ</t>
    </rPh>
    <rPh sb="6" eb="8">
      <t>シキュウ</t>
    </rPh>
    <rPh sb="8" eb="10">
      <t>シンセイ</t>
    </rPh>
    <rPh sb="10" eb="11">
      <t>ショ</t>
    </rPh>
    <rPh sb="11" eb="13">
      <t>テイシュツ</t>
    </rPh>
    <rPh sb="13" eb="14">
      <t>ヒ</t>
    </rPh>
    <rPh sb="15" eb="16">
      <t>ゾク</t>
    </rPh>
    <rPh sb="18" eb="19">
      <t>ツキ</t>
    </rPh>
    <rPh sb="20" eb="22">
      <t>ヨクゲツ</t>
    </rPh>
    <rPh sb="22" eb="24">
      <t>シハラ</t>
    </rPh>
    <rPh sb="31" eb="33">
      <t>リョウショウ</t>
    </rPh>
    <phoneticPr fontId="3"/>
  </si>
  <si>
    <t>書類提出後不備があり修正等が必要になった場合、支払いが遅れる事を了承します。</t>
    <rPh sb="0" eb="2">
      <t>ショルイ</t>
    </rPh>
    <rPh sb="2" eb="4">
      <t>テイシュツ</t>
    </rPh>
    <rPh sb="4" eb="5">
      <t>ゴ</t>
    </rPh>
    <rPh sb="5" eb="7">
      <t>フビ</t>
    </rPh>
    <rPh sb="10" eb="12">
      <t>シュウセイ</t>
    </rPh>
    <rPh sb="12" eb="13">
      <t>トウ</t>
    </rPh>
    <rPh sb="14" eb="16">
      <t>ヒツヨウ</t>
    </rPh>
    <rPh sb="20" eb="22">
      <t>バアイ</t>
    </rPh>
    <rPh sb="23" eb="25">
      <t>シハラ</t>
    </rPh>
    <rPh sb="27" eb="28">
      <t>オク</t>
    </rPh>
    <rPh sb="30" eb="31">
      <t>コト</t>
    </rPh>
    <rPh sb="32" eb="34">
      <t>リョウショウ</t>
    </rPh>
    <phoneticPr fontId="3"/>
  </si>
  <si>
    <t>特定福祉用具受領委任払給付券交付申請の事前チェックシート</t>
    <rPh sb="0" eb="2">
      <t>トクテイ</t>
    </rPh>
    <rPh sb="2" eb="4">
      <t>フクシ</t>
    </rPh>
    <rPh sb="4" eb="6">
      <t>ヨウグ</t>
    </rPh>
    <rPh sb="6" eb="8">
      <t>ジュリョウ</t>
    </rPh>
    <rPh sb="8" eb="10">
      <t>イニン</t>
    </rPh>
    <rPh sb="10" eb="11">
      <t>ハラ</t>
    </rPh>
    <rPh sb="11" eb="13">
      <t>キュウフ</t>
    </rPh>
    <rPh sb="13" eb="14">
      <t>ケン</t>
    </rPh>
    <rPh sb="14" eb="16">
      <t>コウフ</t>
    </rPh>
    <rPh sb="16" eb="18">
      <t>シンセイ</t>
    </rPh>
    <rPh sb="19" eb="21">
      <t>ジゼン</t>
    </rPh>
    <phoneticPr fontId="3"/>
  </si>
  <si>
    <t>商品名等につき、申請書・サービス計画書とカタログ情報があっているか？</t>
    <rPh sb="0" eb="3">
      <t>ショウヒンメイ</t>
    </rPh>
    <rPh sb="3" eb="4">
      <t>トウ</t>
    </rPh>
    <rPh sb="8" eb="11">
      <t>シンセイショ</t>
    </rPh>
    <rPh sb="16" eb="19">
      <t>ケイカクショ</t>
    </rPh>
    <rPh sb="24" eb="26">
      <t>ジョウホウ</t>
    </rPh>
    <phoneticPr fontId="3"/>
  </si>
  <si>
    <t>福祉用具サービス計画書は全て状況に沿った記入がなされているか？</t>
    <rPh sb="0" eb="2">
      <t>フクシ</t>
    </rPh>
    <rPh sb="2" eb="4">
      <t>ヨウグ</t>
    </rPh>
    <rPh sb="8" eb="10">
      <t>ケイカク</t>
    </rPh>
    <rPh sb="10" eb="11">
      <t>ショ</t>
    </rPh>
    <rPh sb="12" eb="13">
      <t>スベ</t>
    </rPh>
    <rPh sb="14" eb="16">
      <t>ジョウキョウ</t>
    </rPh>
    <rPh sb="17" eb="18">
      <t>ソ</t>
    </rPh>
    <rPh sb="20" eb="22">
      <t>キニュウ</t>
    </rPh>
    <phoneticPr fontId="3"/>
  </si>
  <si>
    <t>（ケアプラン参照などという記載にはなっていないか？）</t>
    <rPh sb="6" eb="8">
      <t>サンショウ</t>
    </rPh>
    <rPh sb="13" eb="15">
      <t>キサイ</t>
    </rPh>
    <phoneticPr fontId="3"/>
  </si>
  <si>
    <t>□</t>
    <phoneticPr fontId="3"/>
  </si>
  <si>
    <t>負担割合は申請日時点の割合となっているか？</t>
    <rPh sb="0" eb="2">
      <t>フタン</t>
    </rPh>
    <rPh sb="2" eb="4">
      <t>ワリアイ</t>
    </rPh>
    <rPh sb="5" eb="7">
      <t>シンセイ</t>
    </rPh>
    <rPh sb="7" eb="8">
      <t>ビ</t>
    </rPh>
    <rPh sb="8" eb="10">
      <t>ジテン</t>
    </rPh>
    <rPh sb="11" eb="13">
      <t>ワリアイ</t>
    </rPh>
    <phoneticPr fontId="3"/>
  </si>
  <si>
    <t>書類提出後不備があり修正等が必要になった場合、給付券の交付が遅れる事を了承します。</t>
    <rPh sb="0" eb="2">
      <t>ショルイ</t>
    </rPh>
    <rPh sb="2" eb="4">
      <t>テイシュツ</t>
    </rPh>
    <rPh sb="4" eb="5">
      <t>ゴ</t>
    </rPh>
    <rPh sb="5" eb="7">
      <t>フビ</t>
    </rPh>
    <rPh sb="10" eb="12">
      <t>シュウセイ</t>
    </rPh>
    <rPh sb="12" eb="13">
      <t>トウ</t>
    </rPh>
    <rPh sb="14" eb="16">
      <t>ヒツヨウ</t>
    </rPh>
    <rPh sb="20" eb="22">
      <t>バアイ</t>
    </rPh>
    <rPh sb="23" eb="25">
      <t>キュウフ</t>
    </rPh>
    <rPh sb="25" eb="26">
      <t>ケン</t>
    </rPh>
    <rPh sb="27" eb="29">
      <t>コウフ</t>
    </rPh>
    <rPh sb="30" eb="31">
      <t>オク</t>
    </rPh>
    <rPh sb="33" eb="34">
      <t>コト</t>
    </rPh>
    <rPh sb="35" eb="37">
      <t>リョウショウ</t>
    </rPh>
    <phoneticPr fontId="3"/>
  </si>
  <si>
    <t>年齢、要介護度、認定期間に誤りがないか？</t>
    <rPh sb="0" eb="2">
      <t>ネンレイ</t>
    </rPh>
    <rPh sb="3" eb="6">
      <t>ヨウカイゴ</t>
    </rPh>
    <rPh sb="6" eb="7">
      <t>ド</t>
    </rPh>
    <rPh sb="8" eb="10">
      <t>ニンテイ</t>
    </rPh>
    <rPh sb="10" eb="12">
      <t>キカン</t>
    </rPh>
    <rPh sb="13" eb="14">
      <t>アヤマ</t>
    </rPh>
    <phoneticPr fontId="3"/>
  </si>
  <si>
    <t>標準品（通常一番安価）以外（付加機能等付属）の購入の場合</t>
    <rPh sb="0" eb="2">
      <t>ヒョウジュン</t>
    </rPh>
    <rPh sb="2" eb="3">
      <t>ヒン</t>
    </rPh>
    <rPh sb="4" eb="6">
      <t>ツウジョウ</t>
    </rPh>
    <rPh sb="6" eb="8">
      <t>イチバン</t>
    </rPh>
    <rPh sb="8" eb="10">
      <t>アンカ</t>
    </rPh>
    <rPh sb="11" eb="13">
      <t>イガイ</t>
    </rPh>
    <rPh sb="14" eb="18">
      <t>フカキノウ</t>
    </rPh>
    <rPh sb="18" eb="19">
      <t>トウ</t>
    </rPh>
    <rPh sb="19" eb="21">
      <t>フゾク</t>
    </rPh>
    <rPh sb="23" eb="25">
      <t>コウニュウ</t>
    </rPh>
    <rPh sb="26" eb="28">
      <t>バアイ</t>
    </rPh>
    <phoneticPr fontId="3"/>
  </si>
  <si>
    <t>ちきんと客観的理由付け（必要性）がなされているか？</t>
    <phoneticPr fontId="3"/>
  </si>
  <si>
    <t>事業所</t>
    <rPh sb="0" eb="3">
      <t>ジギョウショ</t>
    </rPh>
    <phoneticPr fontId="3"/>
  </si>
  <si>
    <t>担当者名</t>
    <rPh sb="0" eb="3">
      <t>タントウシャ</t>
    </rPh>
    <rPh sb="3" eb="4">
      <t>メイ</t>
    </rPh>
    <phoneticPr fontId="3"/>
  </si>
  <si>
    <t>福祉用具名称</t>
    <rPh sb="0" eb="4">
      <t>フクシヨウグ</t>
    </rPh>
    <rPh sb="4" eb="6">
      <t>メイショウ</t>
    </rPh>
    <phoneticPr fontId="3"/>
  </si>
  <si>
    <t>金額1</t>
    <rPh sb="0" eb="2">
      <t>キンガク</t>
    </rPh>
    <phoneticPr fontId="3"/>
  </si>
  <si>
    <t>金額2</t>
    <rPh sb="0" eb="2">
      <t>キンガク</t>
    </rPh>
    <phoneticPr fontId="3"/>
  </si>
  <si>
    <t>金額3</t>
    <rPh sb="0" eb="2">
      <t>キンガク</t>
    </rPh>
    <phoneticPr fontId="3"/>
  </si>
  <si>
    <t>金額4</t>
    <rPh sb="0" eb="2">
      <t>キンガク</t>
    </rPh>
    <phoneticPr fontId="3"/>
  </si>
  <si>
    <t>アルミ製浴槽台ジャスト１５－２５</t>
  </si>
  <si>
    <t>アルミ製浴槽台ジャストソフト１５－２５</t>
  </si>
  <si>
    <t>エコボードすのこ</t>
  </si>
  <si>
    <t>オカモト浴槽ニュー湯っくん</t>
  </si>
  <si>
    <t>くるくるチェアＤ　Ｏ型シート</t>
  </si>
  <si>
    <t>コンパクトバスチェアミニ背なし</t>
  </si>
  <si>
    <t>コンパクト浴槽手すり</t>
  </si>
  <si>
    <t>サニタリーエースＨＧ据置式</t>
  </si>
  <si>
    <t>サニタリーエースＨＧ両用式</t>
  </si>
  <si>
    <t>サニタリーエースＯＤ両用式</t>
  </si>
  <si>
    <t>シャトレチェアＣ（４輪自在タイプ）</t>
  </si>
  <si>
    <t>シャワーいすＳＣ－１３</t>
  </si>
  <si>
    <t>シャワーチェアークレオ折りたたみ</t>
  </si>
  <si>
    <t>シャワーチェアユクリアミドルＳＰワンタッチ折りたたみＮ</t>
    <phoneticPr fontId="3"/>
  </si>
  <si>
    <t>シャワーベンチＣＰＥーＮ背無</t>
  </si>
  <si>
    <t>シャワーラクＳＷＲ－１０２（Ｕ型シート）</t>
  </si>
  <si>
    <t>ステンレス製浴槽台Ｒジャストソフト１５－２０</t>
  </si>
  <si>
    <t>ステンレス製浴槽台Ｒ標準１５－２０</t>
  </si>
  <si>
    <t>バスベンチB型背無し</t>
  </si>
  <si>
    <t>バスボードＨ－Ｓはねあげくん</t>
  </si>
  <si>
    <t>バスボードＳ軽量タイプ</t>
  </si>
  <si>
    <t>フォーアクセスすのこ</t>
  </si>
  <si>
    <t>ポータブルトイレジャスピタ標準便座</t>
  </si>
  <si>
    <t>ポータブルトイレ座楽ラフィーネ前後傾斜脚ゴム付きソフト便座</t>
  </si>
  <si>
    <t>やわらか補高便座３ｃｍ</t>
  </si>
  <si>
    <t>ユクリアソフトレギュラー</t>
  </si>
  <si>
    <t>ユニットバス対応浴槽手すりＵＳＴ－１３０ＵＢ</t>
  </si>
  <si>
    <t>ワンタッチ折りたたみシャワーチェアミドル</t>
  </si>
  <si>
    <t>安寿ソフト補高便座</t>
  </si>
  <si>
    <t>安寿ポータブルトイレＫＸ－ＳＤＲ</t>
  </si>
  <si>
    <t>安寿高さ調節付浴槽台Ｒ１５－２０</t>
  </si>
  <si>
    <t>家具調トイレセレクトＲはねあげ</t>
  </si>
  <si>
    <t>家具調トイレ座楽アウポットひじ掛けはね上げ</t>
  </si>
  <si>
    <t>軽量浴槽台すべり止めシートタイプ</t>
  </si>
  <si>
    <t>軽量浴槽台ミニ１６－２６</t>
  </si>
  <si>
    <t>高さ調整付浴槽手すりＵＳＴ－１３０</t>
  </si>
  <si>
    <t>高さ調整付浴槽手すりＵＳＴ－１３０Ｒ</t>
  </si>
  <si>
    <t>座楽ＳＰシリーズ背もたれ型ＳＰ</t>
  </si>
  <si>
    <t>折りたたみシャワーチェアーＭ型背なし</t>
  </si>
  <si>
    <t>折りたたみシャワーベンチＦＳ</t>
  </si>
  <si>
    <t>折りたたみシャワーベンチＩＳ</t>
  </si>
  <si>
    <t>折り畳みシャワーチェアー</t>
  </si>
  <si>
    <t>入浴グリップユクリアＵＢ専用コンパクト１３０脚付</t>
  </si>
  <si>
    <t>背付きシャワーベンチ</t>
  </si>
  <si>
    <t>片手でおりたたみシャワーベンチGR</t>
  </si>
  <si>
    <t>木製トイレきらくコンパクト肘掛跳ね上げ</t>
  </si>
  <si>
    <t>浴室用回転椅子ユーランドハイタイプ</t>
  </si>
  <si>
    <t>浴槽手すりＵＳＴ－１３０</t>
  </si>
  <si>
    <t>浴槽台（ユクリア）ソフトコンパクト１２２０</t>
  </si>
  <si>
    <t>浴槽台（ユクリア）軽量レギュラー１８２６</t>
  </si>
  <si>
    <t>ウォシュレット付補高便座Ｓ</t>
    <phoneticPr fontId="3"/>
  </si>
  <si>
    <t>ポータブルトイレＦＸ－ＣＰちびくまくん補高スペーサーなし</t>
  </si>
  <si>
    <t>やわらかシャワーチェアークレオ折りたたみ</t>
    <phoneticPr fontId="3"/>
  </si>
  <si>
    <t>1腰掛便座</t>
  </si>
  <si>
    <t>購入
予定日</t>
    <rPh sb="0" eb="2">
      <t>コウニュウ</t>
    </rPh>
    <rPh sb="3" eb="5">
      <t>ヨテイ</t>
    </rPh>
    <rPh sb="5" eb="6">
      <t>ビ</t>
    </rPh>
    <phoneticPr fontId="3"/>
  </si>
  <si>
    <t>負担
割合
(購入時)</t>
    <rPh sb="0" eb="2">
      <t>フタン</t>
    </rPh>
    <rPh sb="3" eb="5">
      <t>ワリアイ</t>
    </rPh>
    <rPh sb="7" eb="9">
      <t>コウニュウ</t>
    </rPh>
    <rPh sb="9" eb="10">
      <t>ジ</t>
    </rPh>
    <phoneticPr fontId="3"/>
  </si>
  <si>
    <t>購入日
(領収日)</t>
    <rPh sb="0" eb="3">
      <t>コウニュウビ</t>
    </rPh>
    <rPh sb="5" eb="8">
      <t>リョウシュウビ</t>
    </rPh>
    <phoneticPr fontId="3"/>
  </si>
  <si>
    <t>商品名1（修正可）</t>
    <rPh sb="0" eb="3">
      <t>ショウヒンメイ</t>
    </rPh>
    <phoneticPr fontId="3"/>
  </si>
  <si>
    <t>メーカー名1</t>
    <rPh sb="4" eb="5">
      <t>メイ</t>
    </rPh>
    <phoneticPr fontId="3"/>
  </si>
  <si>
    <t>メーカー名2</t>
    <rPh sb="4" eb="5">
      <t>メイ</t>
    </rPh>
    <phoneticPr fontId="3"/>
  </si>
  <si>
    <t>商品名2（修正可）</t>
    <rPh sb="0" eb="3">
      <t>ショウヒンメイ</t>
    </rPh>
    <phoneticPr fontId="3"/>
  </si>
  <si>
    <t>メーカー名3</t>
    <rPh sb="4" eb="5">
      <t>メイ</t>
    </rPh>
    <phoneticPr fontId="3"/>
  </si>
  <si>
    <t>商品名3（修正可）</t>
    <rPh sb="0" eb="3">
      <t>ショウヒンメイ</t>
    </rPh>
    <phoneticPr fontId="3"/>
  </si>
  <si>
    <t>メーカー名4</t>
    <rPh sb="4" eb="5">
      <t>メイ</t>
    </rPh>
    <phoneticPr fontId="3"/>
  </si>
  <si>
    <t>商品名4（修正可）</t>
    <rPh sb="0" eb="3">
      <t>ショウヒンメイ</t>
    </rPh>
    <phoneticPr fontId="3"/>
  </si>
  <si>
    <t>項目名1</t>
    <rPh sb="0" eb="2">
      <t>コウモク</t>
    </rPh>
    <rPh sb="2" eb="3">
      <t>メイ</t>
    </rPh>
    <phoneticPr fontId="3"/>
  </si>
  <si>
    <t>項目名2</t>
    <rPh sb="0" eb="2">
      <t>コウモク</t>
    </rPh>
    <rPh sb="2" eb="3">
      <t>メイ</t>
    </rPh>
    <phoneticPr fontId="3"/>
  </si>
  <si>
    <t>項目名3</t>
    <rPh sb="0" eb="2">
      <t>コウモク</t>
    </rPh>
    <rPh sb="2" eb="3">
      <t>メイ</t>
    </rPh>
    <phoneticPr fontId="3"/>
  </si>
  <si>
    <t>項目名4</t>
    <rPh sb="0" eb="2">
      <t>コウモク</t>
    </rPh>
    <rPh sb="2" eb="3">
      <t>メイ</t>
    </rPh>
    <phoneticPr fontId="3"/>
  </si>
  <si>
    <t>会 津   太 郎</t>
  </si>
  <si>
    <t>アイヅタロウ</t>
  </si>
  <si>
    <t>アイヅ　タロウ</t>
  </si>
  <si>
    <t>99-9999</t>
  </si>
  <si>
    <t>965-9999</t>
  </si>
  <si>
    <t>○○〇〇信用金庫</t>
    <rPh sb="4" eb="6">
      <t>シンヨウ</t>
    </rPh>
    <rPh sb="6" eb="8">
      <t>キンコ</t>
    </rPh>
    <phoneticPr fontId="3"/>
  </si>
  <si>
    <t>普通</t>
  </si>
  <si>
    <t>若松東支店</t>
    <rPh sb="3" eb="5">
      <t>シテン</t>
    </rPh>
    <phoneticPr fontId="3"/>
  </si>
  <si>
    <t>わかまつ信用金庫</t>
    <rPh sb="4" eb="6">
      <t>シンヨウ</t>
    </rPh>
    <rPh sb="6" eb="8">
      <t>キンコ</t>
    </rPh>
    <phoneticPr fontId="3"/>
  </si>
  <si>
    <t>中央支店</t>
    <rPh sb="0" eb="2">
      <t>チュウオウ</t>
    </rPh>
    <rPh sb="2" eb="4">
      <t>シテン</t>
    </rPh>
    <phoneticPr fontId="3"/>
  </si>
  <si>
    <t>会  津     太  郎</t>
  </si>
  <si>
    <t>介護福祉用具取扱事業所</t>
    <rPh sb="0" eb="2">
      <t>カイゴ</t>
    </rPh>
    <rPh sb="2" eb="4">
      <t>フクシ</t>
    </rPh>
    <rPh sb="4" eb="6">
      <t>ヨウグ</t>
    </rPh>
    <rPh sb="6" eb="8">
      <t>トリアツカイ</t>
    </rPh>
    <rPh sb="8" eb="11">
      <t>ジギョウショ</t>
    </rPh>
    <phoneticPr fontId="3"/>
  </si>
  <si>
    <t>○○介護福祉㈱</t>
    <rPh sb="2" eb="4">
      <t>カイゴ</t>
    </rPh>
    <rPh sb="4" eb="6">
      <t>フクシ</t>
    </rPh>
    <phoneticPr fontId="3"/>
  </si>
  <si>
    <t>住宅改修事業所</t>
    <rPh sb="0" eb="2">
      <t>ジュウタク</t>
    </rPh>
    <rPh sb="2" eb="4">
      <t>カイシュウ</t>
    </rPh>
    <rPh sb="4" eb="7">
      <t>ジギョウショ</t>
    </rPh>
    <phoneticPr fontId="3"/>
  </si>
  <si>
    <t>○○工業㈱</t>
    <rPh sb="2" eb="4">
      <t>コウギョウ</t>
    </rPh>
    <phoneticPr fontId="3"/>
  </si>
  <si>
    <t>○○ﾎﾟｰﾀﾌﾞﾙﾄｲﾚCP-H</t>
    <phoneticPr fontId="3"/>
  </si>
  <si>
    <t>○○浴槽手すり U-80</t>
    <phoneticPr fontId="3"/>
  </si>
  <si>
    <t>㈱○○化学</t>
    <phoneticPr fontId="3"/>
  </si>
  <si>
    <t>若松十四郎</t>
    <rPh sb="0" eb="2">
      <t>ワカマツ</t>
    </rPh>
    <rPh sb="2" eb="4">
      <t>１４</t>
    </rPh>
    <rPh sb="4" eb="5">
      <t>ロウ</t>
    </rPh>
    <phoneticPr fontId="3"/>
  </si>
  <si>
    <t>購入(領収)日</t>
    <rPh sb="0" eb="2">
      <t>コウニュウ</t>
    </rPh>
    <rPh sb="3" eb="5">
      <t>リョウシュウ</t>
    </rPh>
    <rPh sb="6" eb="7">
      <t>ビ</t>
    </rPh>
    <phoneticPr fontId="4"/>
  </si>
  <si>
    <t>要介護４</t>
  </si>
  <si>
    <t>介　護　保　険　特　定　福　祉　用　具　購　入　理　由　書</t>
    <rPh sb="0" eb="3">
      <t>カイゴ</t>
    </rPh>
    <rPh sb="4" eb="7">
      <t>ホケン</t>
    </rPh>
    <rPh sb="8" eb="11">
      <t>トクテイ</t>
    </rPh>
    <rPh sb="12" eb="15">
      <t>フクシ</t>
    </rPh>
    <rPh sb="16" eb="19">
      <t>ヨウグ</t>
    </rPh>
    <rPh sb="20" eb="23">
      <t>コウニュウ</t>
    </rPh>
    <rPh sb="24" eb="29">
      <t>リユウショ</t>
    </rPh>
    <phoneticPr fontId="4"/>
  </si>
  <si>
    <t xml:space="preserve">  被 保 険 者 名</t>
    <rPh sb="2" eb="3">
      <t>ヒ</t>
    </rPh>
    <rPh sb="4" eb="5">
      <t>ホ</t>
    </rPh>
    <rPh sb="6" eb="7">
      <t>ケン</t>
    </rPh>
    <rPh sb="8" eb="9">
      <t>シャ</t>
    </rPh>
    <rPh sb="10" eb="11">
      <t>メイ</t>
    </rPh>
    <phoneticPr fontId="4"/>
  </si>
  <si>
    <t xml:space="preserve">  住            所</t>
    <rPh sb="2" eb="3">
      <t>ジュウ</t>
    </rPh>
    <rPh sb="15" eb="16">
      <t>ショ</t>
    </rPh>
    <phoneticPr fontId="4"/>
  </si>
  <si>
    <t xml:space="preserve">  電  話  番  号</t>
    <rPh sb="2" eb="3">
      <t>デン</t>
    </rPh>
    <rPh sb="5" eb="6">
      <t>ハナシ</t>
    </rPh>
    <rPh sb="8" eb="9">
      <t>バン</t>
    </rPh>
    <rPh sb="11" eb="12">
      <t>ゴウ</t>
    </rPh>
    <phoneticPr fontId="4"/>
  </si>
  <si>
    <t>下記の状況により、特定福祉用具の購入を必要とします。</t>
    <rPh sb="0" eb="2">
      <t>カキ</t>
    </rPh>
    <rPh sb="3" eb="5">
      <t>ジョウキョウ</t>
    </rPh>
    <rPh sb="9" eb="11">
      <t>トクテイ</t>
    </rPh>
    <rPh sb="11" eb="13">
      <t>フクシ</t>
    </rPh>
    <rPh sb="13" eb="15">
      <t>ヨウグ</t>
    </rPh>
    <rPh sb="16" eb="18">
      <t>コウニュウ</t>
    </rPh>
    <rPh sb="19" eb="21">
      <t>ヒツヨウ</t>
    </rPh>
    <phoneticPr fontId="4"/>
  </si>
  <si>
    <t>記　　入　　者　：　（　　　　）内のいずれかに○をつけて下さい。</t>
    <rPh sb="0" eb="7">
      <t>キニュウシャ</t>
    </rPh>
    <rPh sb="16" eb="17">
      <t>ナイ</t>
    </rPh>
    <rPh sb="28" eb="29">
      <t>クダ</t>
    </rPh>
    <phoneticPr fontId="4"/>
  </si>
  <si>
    <r>
      <t>（ 本人 ・家族 ・指定居宅介護支援事業者 ・指定介護予防支援事業者 ・福祉用具販売事業者 ・地域包括支援センター
その他</t>
    </r>
    <r>
      <rPr>
        <u/>
        <sz val="14"/>
        <rFont val="ＭＳ Ｐゴシック"/>
        <family val="3"/>
        <charset val="128"/>
      </rPr>
      <t>　　　　                                  　　  　　　　                           　　　　　　                　　　　　　　　　        　　</t>
    </r>
    <r>
      <rPr>
        <sz val="14"/>
        <rFont val="ＭＳ Ｐゴシック"/>
        <family val="3"/>
        <charset val="128"/>
      </rPr>
      <t>　 ）</t>
    </r>
    <rPh sb="2" eb="4">
      <t>ホンニン</t>
    </rPh>
    <rPh sb="6" eb="8">
      <t>カゾク</t>
    </rPh>
    <rPh sb="10" eb="12">
      <t>シテイ</t>
    </rPh>
    <rPh sb="12" eb="14">
      <t>キョタク</t>
    </rPh>
    <rPh sb="14" eb="16">
      <t>カイゴ</t>
    </rPh>
    <rPh sb="16" eb="18">
      <t>シエン</t>
    </rPh>
    <rPh sb="18" eb="21">
      <t>ジギョウシャ</t>
    </rPh>
    <rPh sb="23" eb="25">
      <t>シテイ</t>
    </rPh>
    <rPh sb="25" eb="27">
      <t>カイゴ</t>
    </rPh>
    <rPh sb="27" eb="29">
      <t>ヨボウ</t>
    </rPh>
    <rPh sb="29" eb="31">
      <t>シエン</t>
    </rPh>
    <rPh sb="31" eb="34">
      <t>ジギョウシャ</t>
    </rPh>
    <rPh sb="36" eb="38">
      <t>フクシ</t>
    </rPh>
    <rPh sb="38" eb="40">
      <t>ヨウグ</t>
    </rPh>
    <rPh sb="40" eb="42">
      <t>ハンバイ</t>
    </rPh>
    <rPh sb="42" eb="45">
      <t>ジギョウシャ</t>
    </rPh>
    <rPh sb="47" eb="49">
      <t>チイキ</t>
    </rPh>
    <rPh sb="49" eb="51">
      <t>ホウカツ</t>
    </rPh>
    <rPh sb="51" eb="53">
      <t>シエン</t>
    </rPh>
    <rPh sb="61" eb="62">
      <t>タ</t>
    </rPh>
    <phoneticPr fontId="4"/>
  </si>
  <si>
    <t>事業所名</t>
    <rPh sb="0" eb="3">
      <t>ジギョウショ</t>
    </rPh>
    <rPh sb="3" eb="4">
      <t>メイ</t>
    </rPh>
    <phoneticPr fontId="4"/>
  </si>
  <si>
    <t>氏　　　名</t>
    <rPh sb="0" eb="5">
      <t>シメイ</t>
    </rPh>
    <phoneticPr fontId="4"/>
  </si>
  <si>
    <r>
      <t>{　資　格</t>
    </r>
    <r>
      <rPr>
        <sz val="14"/>
        <rFont val="ＭＳ Ｐゴシック"/>
        <family val="3"/>
        <charset val="128"/>
      </rPr>
      <t>　　　介護支援専門員 ・ 福祉用具専門相談員｛指定講習会修了者・有資格者（　  　　      　　　　   　　　　　　　）　｝</t>
    </r>
    <rPh sb="2" eb="3">
      <t>シ</t>
    </rPh>
    <rPh sb="4" eb="5">
      <t>カク</t>
    </rPh>
    <phoneticPr fontId="4"/>
  </si>
  <si>
    <t>被保険者の入院・入所の有無</t>
    <rPh sb="0" eb="4">
      <t>ヒホケンシャ</t>
    </rPh>
    <rPh sb="5" eb="7">
      <t>ニュウイン</t>
    </rPh>
    <rPh sb="8" eb="10">
      <t>ニュウショ</t>
    </rPh>
    <rPh sb="11" eb="13">
      <t>ウム</t>
    </rPh>
    <phoneticPr fontId="4"/>
  </si>
  <si>
    <t xml:space="preserve">　　　年　　　　月　　　　日 </t>
    <rPh sb="3" eb="4">
      <t>ネン</t>
    </rPh>
    <rPh sb="8" eb="9">
      <t>ツキ</t>
    </rPh>
    <rPh sb="13" eb="14">
      <t>ヒ</t>
    </rPh>
    <phoneticPr fontId="4"/>
  </si>
  <si>
    <t xml:space="preserve">会津若松市中央九丁目9番9号 </t>
    <phoneticPr fontId="3"/>
  </si>
  <si>
    <t>支給申請時</t>
    <rPh sb="0" eb="2">
      <t>シキュウ</t>
    </rPh>
    <rPh sb="2" eb="5">
      <t>シンセイジ</t>
    </rPh>
    <phoneticPr fontId="3"/>
  </si>
  <si>
    <t>本人死亡の
有無</t>
    <rPh sb="0" eb="2">
      <t>ホンニン</t>
    </rPh>
    <rPh sb="2" eb="4">
      <t>シボウ</t>
    </rPh>
    <rPh sb="6" eb="8">
      <t>ウム</t>
    </rPh>
    <phoneticPr fontId="3"/>
  </si>
  <si>
    <t>死亡年月日　　　　　　年　　　月　　　日</t>
    <phoneticPr fontId="3"/>
  </si>
  <si>
    <t>　死亡時の住所</t>
    <phoneticPr fontId="3"/>
  </si>
  <si>
    <t>　被保険者氏名</t>
    <phoneticPr fontId="3"/>
  </si>
  <si>
    <t>FAX番号</t>
    <rPh sb="3" eb="5">
      <t>バンゴウ</t>
    </rPh>
    <phoneticPr fontId="3"/>
  </si>
  <si>
    <t>（住民票上の住所）</t>
    <rPh sb="1" eb="4">
      <t>ジュウミンヒョウ</t>
    </rPh>
    <rPh sb="4" eb="5">
      <t>ジョウ</t>
    </rPh>
    <rPh sb="6" eb="8">
      <t>ジュウショ</t>
    </rPh>
    <phoneticPr fontId="3"/>
  </si>
  <si>
    <t>つり具</t>
    <rPh sb="2" eb="3">
      <t>グ</t>
    </rPh>
    <phoneticPr fontId="4"/>
  </si>
  <si>
    <t>生保者の場合は事前に保護担当者から用具購入の自己負担額について了承を得ているか？</t>
    <rPh sb="0" eb="2">
      <t>セイホ</t>
    </rPh>
    <rPh sb="2" eb="3">
      <t>シャ</t>
    </rPh>
    <rPh sb="4" eb="6">
      <t>バアイ</t>
    </rPh>
    <rPh sb="7" eb="9">
      <t>ジゼン</t>
    </rPh>
    <rPh sb="10" eb="12">
      <t>ホゴ</t>
    </rPh>
    <rPh sb="12" eb="14">
      <t>タントウ</t>
    </rPh>
    <rPh sb="14" eb="15">
      <t>シャ</t>
    </rPh>
    <rPh sb="17" eb="19">
      <t>ヨウグ</t>
    </rPh>
    <rPh sb="19" eb="21">
      <t>コウニュウ</t>
    </rPh>
    <rPh sb="22" eb="24">
      <t>ジコ</t>
    </rPh>
    <rPh sb="24" eb="26">
      <t>フタン</t>
    </rPh>
    <rPh sb="26" eb="27">
      <t>ガク</t>
    </rPh>
    <rPh sb="31" eb="33">
      <t>リョウショウ</t>
    </rPh>
    <rPh sb="34" eb="35">
      <t>エ</t>
    </rPh>
    <phoneticPr fontId="3"/>
  </si>
  <si>
    <t>□</t>
    <phoneticPr fontId="3"/>
  </si>
  <si>
    <t>生保者の場合は自治体から自己負担額分の振込を確認しているか？</t>
    <rPh sb="0" eb="2">
      <t>セイホ</t>
    </rPh>
    <rPh sb="2" eb="3">
      <t>シャ</t>
    </rPh>
    <rPh sb="4" eb="6">
      <t>バアイ</t>
    </rPh>
    <rPh sb="7" eb="10">
      <t>ジチタイ</t>
    </rPh>
    <rPh sb="12" eb="14">
      <t>ジコ</t>
    </rPh>
    <rPh sb="14" eb="16">
      <t>フタン</t>
    </rPh>
    <rPh sb="16" eb="17">
      <t>ガク</t>
    </rPh>
    <rPh sb="17" eb="18">
      <t>ブン</t>
    </rPh>
    <rPh sb="19" eb="21">
      <t>フリコミ</t>
    </rPh>
    <rPh sb="22" eb="24">
      <t>カクニン</t>
    </rPh>
    <phoneticPr fontId="3"/>
  </si>
  <si>
    <t>福祉用具サービス計画書（基本情報・利用計画）の写しの添付があるか？</t>
    <rPh sb="0" eb="2">
      <t>フクシ</t>
    </rPh>
    <rPh sb="2" eb="4">
      <t>ヨウグ</t>
    </rPh>
    <rPh sb="8" eb="10">
      <t>ケイカク</t>
    </rPh>
    <rPh sb="10" eb="11">
      <t>ショ</t>
    </rPh>
    <rPh sb="12" eb="14">
      <t>キホン</t>
    </rPh>
    <rPh sb="14" eb="16">
      <t>ジョウホウ</t>
    </rPh>
    <rPh sb="17" eb="19">
      <t>リヨウ</t>
    </rPh>
    <rPh sb="19" eb="21">
      <t>ケイカク</t>
    </rPh>
    <rPh sb="23" eb="24">
      <t>ウツ</t>
    </rPh>
    <rPh sb="26" eb="28">
      <t>テンプ</t>
    </rPh>
    <phoneticPr fontId="3"/>
  </si>
  <si>
    <t>シャワーベンチＡＢＣ背付</t>
    <rPh sb="11" eb="12">
      <t>ツ</t>
    </rPh>
    <phoneticPr fontId="3"/>
  </si>
  <si>
    <t>簡易浴槽</t>
    <phoneticPr fontId="3"/>
  </si>
  <si>
    <t>入浴補助用具</t>
  </si>
  <si>
    <t>排泄予測支援機器</t>
    <rPh sb="0" eb="4">
      <t>ハイセツヨソク</t>
    </rPh>
    <rPh sb="4" eb="8">
      <t>シエンキキ</t>
    </rPh>
    <phoneticPr fontId="3"/>
  </si>
  <si>
    <t>4入浴補助用具</t>
  </si>
  <si>
    <t>既購入額
（年度内）</t>
    <phoneticPr fontId="3"/>
  </si>
  <si>
    <t>スロープ</t>
    <phoneticPr fontId="3"/>
  </si>
  <si>
    <t>歩行補助つえ</t>
    <rPh sb="0" eb="4">
      <t>ホコウホジョ</t>
    </rPh>
    <phoneticPr fontId="3"/>
  </si>
  <si>
    <t>項目名5</t>
    <rPh sb="0" eb="2">
      <t>コウモク</t>
    </rPh>
    <rPh sb="2" eb="3">
      <t>メイ</t>
    </rPh>
    <phoneticPr fontId="3"/>
  </si>
  <si>
    <t>メーカー名5</t>
    <rPh sb="4" eb="5">
      <t>メイ</t>
    </rPh>
    <phoneticPr fontId="3"/>
  </si>
  <si>
    <t>商品名5（修正可）</t>
    <rPh sb="0" eb="3">
      <t>ショウヒンメイ</t>
    </rPh>
    <phoneticPr fontId="3"/>
  </si>
  <si>
    <t>金額5</t>
    <rPh sb="0" eb="2">
      <t>キンガク</t>
    </rPh>
    <phoneticPr fontId="3"/>
  </si>
  <si>
    <t>7スロープ</t>
  </si>
  <si>
    <t>9歩行補助つえ</t>
  </si>
  <si>
    <t>8歩行器</t>
  </si>
  <si>
    <t>△□工機㈱</t>
    <rPh sb="2" eb="4">
      <t>コウキ</t>
    </rPh>
    <phoneticPr fontId="3"/>
  </si>
  <si>
    <t>㈲☆△木工</t>
    <rPh sb="3" eb="5">
      <t>モッコウ</t>
    </rPh>
    <phoneticPr fontId="3"/>
  </si>
  <si>
    <t>㈱□△化工</t>
    <rPh sb="3" eb="5">
      <t>カコウ</t>
    </rPh>
    <phoneticPr fontId="3"/>
  </si>
  <si>
    <t>あんしんスロープ</t>
    <phoneticPr fontId="3"/>
  </si>
  <si>
    <t>こころのつえ</t>
    <phoneticPr fontId="3"/>
  </si>
  <si>
    <t>歩行器</t>
    <rPh sb="0" eb="3">
      <t>ホコウキ</t>
    </rPh>
    <phoneticPr fontId="4"/>
  </si>
  <si>
    <t>965-0000</t>
  </si>
  <si>
    <t xml:space="preserve">会津若松市栄町99番9号 </t>
  </si>
  <si>
    <t>22-2222</t>
  </si>
  <si>
    <t>㈱○○工務店</t>
  </si>
  <si>
    <t>代表取締役社長   福祉  花代</t>
  </si>
  <si>
    <t xml:space="preserve">会津若松市中央九丁目9番9号 </t>
  </si>
  <si>
    <t>㈱〇○工務店　代表取締役社長　福祉　花代</t>
  </si>
  <si>
    <t>ｶ)△△ｺ△ｳﾑﾃﾝ ﾀﾞｲﾋﾖｳﾄﾘｼﾏﾘﾔｸｼﾔﾁｮｳ ﾌｸｼ ﾊﾅﾖ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</si>
</sst>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ggg\ \ ee\ \ &quot;年&quot;\ \ m\ \ &quot;月&quot;\ \ d\ \ &quot;日&quot;"/>
    <numFmt numFmtId="177" formatCode="#,##0_ &quot;円&quot;"/>
    <numFmt numFmtId="178" formatCode="&quot;申&quot;&quot;請&quot;&quot;月&quot;&quot;日&quot;\ \ ggg\ \ ee\ \ &quot;年&quot;\ \ m\ \ &quot;月&quot;\ \ d\ \ &quot;日&quot;"/>
    <numFmt numFmtId="179" formatCode="#,###\ &quot;円&quot;\ "/>
    <numFmt numFmtId="180" formatCode="#,##0_ "/>
    <numFmt numFmtId="181" formatCode="[$-411]ge\.m\.d;@"/>
    <numFmt numFmtId="182" formatCode="000"/>
    <numFmt numFmtId="183" formatCode="0000000"/>
    <numFmt numFmtId="184" formatCode="0000"/>
    <numFmt numFmtId="185" formatCode="ggg\ ee\ &quot;年&quot;\ m\ &quot;月&quot;\ d\ &quot;日&quot;"/>
    <numFmt numFmtId="186" formatCode="ggg\ \ e\ \ &quot;年&quot;\ \ m\ \ &quot;月&quot;\ \ d\ \ &quot;日&quot;"/>
  </numFmts>
  <fonts count="34">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4"/>
      <name val="ＤＦ特太ゴシック体"/>
      <family val="3"/>
      <charset val="128"/>
    </font>
    <font>
      <b/>
      <sz val="16"/>
      <name val="ＤＦＰ特太ゴシック体"/>
      <family val="3"/>
      <charset val="128"/>
    </font>
    <font>
      <sz val="20"/>
      <name val="ＭＳ Ｐゴシック"/>
      <family val="3"/>
      <charset val="128"/>
    </font>
    <font>
      <sz val="18"/>
      <name val="ＭＳ Ｐゴシック"/>
      <family val="3"/>
      <charset val="128"/>
    </font>
    <font>
      <sz val="16"/>
      <name val="ＭＳ Ｐゴシック"/>
      <family val="3"/>
      <charset val="128"/>
    </font>
    <font>
      <b/>
      <sz val="14"/>
      <name val="ＤＦＰ特太ゴシック体"/>
      <family val="3"/>
      <charset val="128"/>
    </font>
    <font>
      <b/>
      <sz val="12"/>
      <name val="ＤＦＰ特太ゴシック体"/>
      <family val="3"/>
      <charset val="128"/>
    </font>
    <font>
      <b/>
      <sz val="12"/>
      <name val="ＭＳ Ｐゴシック"/>
      <family val="3"/>
      <charset val="128"/>
    </font>
    <font>
      <b/>
      <u/>
      <sz val="12"/>
      <name val="ＭＳ Ｐゴシック"/>
      <family val="3"/>
      <charset val="128"/>
    </font>
    <font>
      <b/>
      <sz val="16"/>
      <name val="ＭＳ Ｐゴシック"/>
      <family val="3"/>
      <charset val="128"/>
    </font>
    <font>
      <b/>
      <sz val="16"/>
      <name val="ＤＦ特太ゴシック体"/>
      <family val="3"/>
      <charset val="128"/>
    </font>
    <font>
      <sz val="13"/>
      <name val="ＭＳ Ｐゴシック"/>
      <family val="3"/>
      <charset val="128"/>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2"/>
      <color theme="1"/>
      <name val="ＭＳ Ｐ明朝"/>
      <family val="1"/>
      <charset val="128"/>
    </font>
    <font>
      <sz val="20"/>
      <color theme="1"/>
      <name val="ＭＳ Ｐ明朝"/>
      <family val="1"/>
      <charset val="128"/>
    </font>
    <font>
      <b/>
      <sz val="12"/>
      <color theme="1"/>
      <name val="ＭＳ Ｐ明朝"/>
      <family val="1"/>
      <charset val="128"/>
    </font>
    <font>
      <sz val="14"/>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b/>
      <sz val="9"/>
      <color indexed="81"/>
      <name val="MS P ゴシック"/>
      <family val="3"/>
      <charset val="128"/>
    </font>
    <font>
      <b/>
      <sz val="20"/>
      <name val="ＤＦＰ特太ゴシック体"/>
      <family val="3"/>
      <charset val="128"/>
    </font>
    <font>
      <u/>
      <sz val="14"/>
      <name val="ＭＳ Ｐゴシック"/>
      <family val="3"/>
      <charset val="128"/>
    </font>
    <font>
      <sz val="11"/>
      <color theme="0"/>
      <name val="ＭＳ Ｐゴシック"/>
      <family val="3"/>
      <charset val="128"/>
    </font>
    <font>
      <sz val="11"/>
      <color theme="0" tint="-0.249977111117893"/>
      <name val="ＭＳ Ｐゴシック"/>
      <family val="3"/>
      <charset val="128"/>
    </font>
  </fonts>
  <fills count="7">
    <fill>
      <patternFill patternType="none"/>
    </fill>
    <fill>
      <patternFill patternType="gray125"/>
    </fill>
    <fill>
      <patternFill patternType="solid">
        <fgColor indexed="8"/>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2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style="thin">
        <color indexed="64"/>
      </bottom>
      <diagonal/>
    </border>
    <border>
      <left/>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hair">
        <color auto="1"/>
      </left>
      <right style="hair">
        <color auto="1"/>
      </right>
      <top style="hair">
        <color auto="1"/>
      </top>
      <bottom style="hair">
        <color auto="1"/>
      </bottom>
      <diagonal/>
    </border>
    <border>
      <left/>
      <right style="medium">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ck">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651">
    <xf numFmtId="0" fontId="0" fillId="0" borderId="0" xfId="0">
      <alignment vertical="center"/>
    </xf>
    <xf numFmtId="0" fontId="2" fillId="0" borderId="0" xfId="1" applyFont="1"/>
    <xf numFmtId="0" fontId="5" fillId="0" borderId="0" xfId="1" applyFont="1"/>
    <xf numFmtId="0" fontId="1" fillId="0" borderId="0" xfId="1" applyFont="1"/>
    <xf numFmtId="0" fontId="6" fillId="0" borderId="0" xfId="1" applyFont="1"/>
    <xf numFmtId="0" fontId="2" fillId="0" borderId="0" xfId="1" applyFont="1" applyBorder="1"/>
    <xf numFmtId="0" fontId="2" fillId="0" borderId="6" xfId="1" applyFont="1" applyBorder="1" applyAlignment="1">
      <alignment horizontal="distributed" vertical="center"/>
    </xf>
    <xf numFmtId="0" fontId="2" fillId="0" borderId="3" xfId="1" applyFont="1" applyBorder="1"/>
    <xf numFmtId="0" fontId="2" fillId="0" borderId="12" xfId="1" applyFont="1" applyBorder="1" applyAlignment="1">
      <alignment horizontal="distributed" vertical="center"/>
    </xf>
    <xf numFmtId="0" fontId="2" fillId="0" borderId="6" xfId="1" applyFont="1" applyBorder="1" applyAlignment="1">
      <alignment horizontal="center" vertical="center"/>
    </xf>
    <xf numFmtId="0" fontId="2" fillId="0" borderId="7" xfId="1" applyFont="1" applyBorder="1"/>
    <xf numFmtId="0" fontId="2" fillId="0" borderId="8" xfId="1" applyFont="1" applyBorder="1"/>
    <xf numFmtId="0" fontId="2" fillId="0" borderId="0" xfId="1" applyFont="1" applyAlignment="1">
      <alignment horizontal="right"/>
    </xf>
    <xf numFmtId="0" fontId="12" fillId="0" borderId="0" xfId="1" applyFont="1"/>
    <xf numFmtId="0" fontId="1" fillId="0" borderId="0" xfId="1"/>
    <xf numFmtId="0" fontId="1" fillId="0" borderId="19" xfId="1" applyBorder="1"/>
    <xf numFmtId="0" fontId="13" fillId="0" borderId="19" xfId="1" applyFont="1" applyBorder="1" applyAlignment="1">
      <alignment horizontal="right"/>
    </xf>
    <xf numFmtId="0" fontId="2" fillId="0" borderId="21" xfId="1" applyFont="1" applyBorder="1" applyAlignment="1">
      <alignment horizontal="center" vertical="center" shrinkToFit="1"/>
    </xf>
    <xf numFmtId="0" fontId="2" fillId="0" borderId="3" xfId="1" applyFont="1" applyBorder="1" applyAlignment="1">
      <alignment horizontal="distributed"/>
    </xf>
    <xf numFmtId="0" fontId="2" fillId="0" borderId="38" xfId="1" applyFont="1" applyBorder="1"/>
    <xf numFmtId="0" fontId="2" fillId="0" borderId="41" xfId="1" applyFont="1" applyBorder="1" applyAlignment="1">
      <alignment horizontal="distributed" vertical="center"/>
    </xf>
    <xf numFmtId="0" fontId="2" fillId="0" borderId="0" xfId="1" applyFont="1" applyBorder="1" applyAlignment="1">
      <alignment horizontal="center" vertical="center"/>
    </xf>
    <xf numFmtId="0" fontId="2" fillId="0" borderId="27" xfId="1" applyFont="1" applyBorder="1" applyAlignment="1">
      <alignment horizontal="center" vertical="center"/>
    </xf>
    <xf numFmtId="0" fontId="2" fillId="0" borderId="41" xfId="1" applyFont="1" applyBorder="1"/>
    <xf numFmtId="0" fontId="2" fillId="0" borderId="27" xfId="1" applyFont="1" applyBorder="1"/>
    <xf numFmtId="0" fontId="2" fillId="0" borderId="0" xfId="1" applyFont="1" applyBorder="1" applyAlignment="1">
      <alignment vertical="center"/>
    </xf>
    <xf numFmtId="0" fontId="1" fillId="0" borderId="0" xfId="1" applyBorder="1" applyAlignment="1">
      <alignment vertical="center"/>
    </xf>
    <xf numFmtId="0" fontId="2" fillId="0" borderId="35" xfId="1" applyFont="1" applyBorder="1" applyAlignment="1">
      <alignment horizontal="distributed"/>
    </xf>
    <xf numFmtId="0" fontId="2" fillId="0" borderId="10" xfId="1" applyFont="1" applyBorder="1" applyAlignment="1">
      <alignment horizontal="distributed"/>
    </xf>
    <xf numFmtId="0" fontId="2" fillId="0" borderId="42" xfId="1" applyFont="1" applyBorder="1" applyAlignment="1">
      <alignment horizontal="distributed"/>
    </xf>
    <xf numFmtId="0" fontId="1" fillId="0" borderId="0" xfId="1" applyBorder="1"/>
    <xf numFmtId="0" fontId="2" fillId="0" borderId="39" xfId="1" applyFont="1" applyBorder="1"/>
    <xf numFmtId="0" fontId="2" fillId="0" borderId="3" xfId="1" applyFont="1" applyBorder="1" applyAlignment="1">
      <alignment vertical="center"/>
    </xf>
    <xf numFmtId="0" fontId="2" fillId="0" borderId="0" xfId="1" applyFont="1" applyAlignment="1">
      <alignment vertical="center"/>
    </xf>
    <xf numFmtId="0" fontId="10" fillId="0" borderId="0" xfId="1" applyFont="1"/>
    <xf numFmtId="0" fontId="15" fillId="0" borderId="0" xfId="1" applyFont="1"/>
    <xf numFmtId="0" fontId="1" fillId="0" borderId="0" xfId="1" applyFont="1" applyBorder="1"/>
    <xf numFmtId="0" fontId="2" fillId="0" borderId="0" xfId="1" applyFont="1" applyBorder="1" applyAlignment="1">
      <alignment horizontal="center"/>
    </xf>
    <xf numFmtId="0" fontId="2" fillId="0" borderId="0" xfId="1" applyFont="1" applyBorder="1" applyAlignment="1">
      <alignment horizontal="right"/>
    </xf>
    <xf numFmtId="0" fontId="1" fillId="0" borderId="2" xfId="1" applyBorder="1"/>
    <xf numFmtId="0" fontId="5" fillId="0" borderId="3" xfId="1" applyFont="1" applyBorder="1" applyAlignment="1"/>
    <xf numFmtId="0" fontId="1" fillId="0" borderId="4" xfId="1" applyBorder="1"/>
    <xf numFmtId="0" fontId="1" fillId="0" borderId="10" xfId="1" applyBorder="1"/>
    <xf numFmtId="0" fontId="5" fillId="0" borderId="0" xfId="1" applyFont="1" applyBorder="1" applyAlignment="1">
      <alignment horizontal="center"/>
    </xf>
    <xf numFmtId="0" fontId="1" fillId="0" borderId="11" xfId="1" applyBorder="1"/>
    <xf numFmtId="0" fontId="5" fillId="0" borderId="63" xfId="1" applyFont="1" applyBorder="1" applyAlignment="1">
      <alignment horizontal="center" vertical="center"/>
    </xf>
    <xf numFmtId="0" fontId="5" fillId="2" borderId="21" xfId="1" applyFont="1" applyFill="1" applyBorder="1"/>
    <xf numFmtId="0" fontId="5" fillId="2" borderId="32" xfId="1" applyFont="1" applyFill="1" applyBorder="1"/>
    <xf numFmtId="0" fontId="5" fillId="0" borderId="64" xfId="1" applyFont="1" applyBorder="1" applyAlignment="1">
      <alignment horizontal="center" vertical="center"/>
    </xf>
    <xf numFmtId="0" fontId="1" fillId="0" borderId="65" xfId="1" applyBorder="1" applyAlignment="1">
      <alignment horizontal="center" vertical="center"/>
    </xf>
    <xf numFmtId="0" fontId="5" fillId="0" borderId="66" xfId="1" applyFont="1" applyBorder="1" applyAlignment="1">
      <alignment horizontal="center" vertical="center"/>
    </xf>
    <xf numFmtId="0" fontId="5" fillId="0" borderId="40" xfId="1" applyFont="1" applyBorder="1" applyAlignment="1">
      <alignment horizontal="center" vertical="center"/>
    </xf>
    <xf numFmtId="0" fontId="5" fillId="0" borderId="2" xfId="1" applyFont="1" applyBorder="1"/>
    <xf numFmtId="0" fontId="5" fillId="0" borderId="3" xfId="1" applyFont="1" applyBorder="1"/>
    <xf numFmtId="0" fontId="1" fillId="0" borderId="38" xfId="1" applyBorder="1"/>
    <xf numFmtId="0" fontId="5" fillId="0" borderId="26" xfId="1" applyFont="1" applyBorder="1" applyAlignment="1">
      <alignment horizontal="center"/>
    </xf>
    <xf numFmtId="0" fontId="5" fillId="0" borderId="4" xfId="1" applyFont="1" applyBorder="1"/>
    <xf numFmtId="0" fontId="1" fillId="0" borderId="3" xfId="1" applyBorder="1"/>
    <xf numFmtId="0" fontId="5" fillId="0" borderId="3" xfId="1" applyFont="1" applyBorder="1" applyAlignment="1">
      <alignment horizontal="center"/>
    </xf>
    <xf numFmtId="0" fontId="1" fillId="0" borderId="35" xfId="1" applyFont="1" applyBorder="1" applyAlignment="1">
      <alignment vertical="center" wrapText="1"/>
    </xf>
    <xf numFmtId="0" fontId="5" fillId="0" borderId="38" xfId="1" applyFont="1" applyBorder="1" applyAlignment="1">
      <alignment horizontal="center"/>
    </xf>
    <xf numFmtId="0" fontId="5" fillId="0" borderId="41" xfId="1" applyFont="1" applyBorder="1"/>
    <xf numFmtId="0" fontId="5" fillId="0" borderId="0" xfId="1" applyFont="1" applyBorder="1"/>
    <xf numFmtId="0" fontId="1" fillId="0" borderId="27" xfId="1" applyBorder="1"/>
    <xf numFmtId="0" fontId="5" fillId="0" borderId="0" xfId="1" applyFont="1" applyBorder="1" applyAlignment="1">
      <alignment horizontal="right"/>
    </xf>
    <xf numFmtId="0" fontId="1" fillId="0" borderId="27" xfId="1" applyBorder="1" applyAlignment="1">
      <alignment horizontal="right"/>
    </xf>
    <xf numFmtId="0" fontId="5" fillId="0" borderId="19" xfId="1" applyFont="1" applyBorder="1"/>
    <xf numFmtId="0" fontId="5" fillId="0" borderId="19" xfId="1" applyFont="1" applyBorder="1" applyAlignment="1">
      <alignment vertical="center"/>
    </xf>
    <xf numFmtId="0" fontId="1" fillId="0" borderId="31" xfId="1" applyBorder="1"/>
    <xf numFmtId="0" fontId="1" fillId="0" borderId="7" xfId="1" applyBorder="1"/>
    <xf numFmtId="0" fontId="1" fillId="0" borderId="8" xfId="1" applyBorder="1"/>
    <xf numFmtId="0" fontId="1" fillId="0" borderId="9" xfId="1" applyBorder="1"/>
    <xf numFmtId="0" fontId="5" fillId="0" borderId="10" xfId="1" applyFont="1" applyBorder="1"/>
    <xf numFmtId="0" fontId="5" fillId="0" borderId="11" xfId="1" applyFont="1" applyBorder="1"/>
    <xf numFmtId="0" fontId="11" fillId="0" borderId="19" xfId="1" applyFont="1" applyBorder="1"/>
    <xf numFmtId="0" fontId="2" fillId="0" borderId="59" xfId="1" applyFont="1" applyBorder="1"/>
    <xf numFmtId="0" fontId="1" fillId="0" borderId="2" xfId="1" applyBorder="1" applyAlignment="1">
      <alignment vertical="center"/>
    </xf>
    <xf numFmtId="0" fontId="2" fillId="0" borderId="0" xfId="1" applyFont="1" applyBorder="1" applyAlignment="1"/>
    <xf numFmtId="0" fontId="14" fillId="0" borderId="19" xfId="1" applyFont="1" applyBorder="1"/>
    <xf numFmtId="0" fontId="13" fillId="0" borderId="19" xfId="1" applyFont="1" applyBorder="1"/>
    <xf numFmtId="0" fontId="2" fillId="0" borderId="63" xfId="1" applyFont="1" applyBorder="1" applyAlignment="1">
      <alignment horizontal="distributed" vertical="center"/>
    </xf>
    <xf numFmtId="0" fontId="2" fillId="0" borderId="2" xfId="1" applyFont="1" applyBorder="1" applyAlignment="1">
      <alignment horizontal="distributed"/>
    </xf>
    <xf numFmtId="0" fontId="2" fillId="0" borderId="37" xfId="1" applyFont="1" applyBorder="1" applyAlignment="1">
      <alignment horizontal="distributed"/>
    </xf>
    <xf numFmtId="0" fontId="5" fillId="0" borderId="38" xfId="1" applyFont="1" applyBorder="1"/>
    <xf numFmtId="0" fontId="5" fillId="0" borderId="27" xfId="1" applyFont="1" applyBorder="1"/>
    <xf numFmtId="0" fontId="5" fillId="0" borderId="29" xfId="1" applyFont="1" applyBorder="1" applyAlignment="1">
      <alignment vertical="center"/>
    </xf>
    <xf numFmtId="0" fontId="5" fillId="0" borderId="31" xfId="1" applyFont="1" applyBorder="1" applyAlignment="1">
      <alignment vertical="center"/>
    </xf>
    <xf numFmtId="0" fontId="1" fillId="0" borderId="0" xfId="1" applyAlignment="1">
      <alignment horizontal="right"/>
    </xf>
    <xf numFmtId="0" fontId="5" fillId="0" borderId="0" xfId="1" applyFont="1" applyAlignment="1">
      <alignment horizontal="right"/>
    </xf>
    <xf numFmtId="0" fontId="1" fillId="0" borderId="97" xfId="1" applyBorder="1"/>
    <xf numFmtId="0" fontId="1" fillId="0" borderId="98" xfId="1" applyBorder="1"/>
    <xf numFmtId="0" fontId="1" fillId="0" borderId="102" xfId="1" applyBorder="1"/>
    <xf numFmtId="0" fontId="2" fillId="0" borderId="106" xfId="1" applyFont="1" applyBorder="1" applyAlignment="1">
      <alignment horizontal="distributed" vertical="center" wrapText="1"/>
    </xf>
    <xf numFmtId="0" fontId="2" fillId="0" borderId="108" xfId="1" applyFont="1" applyBorder="1" applyAlignment="1">
      <alignment horizontal="distributed" vertical="center" wrapText="1"/>
    </xf>
    <xf numFmtId="0" fontId="2" fillId="0" borderId="104" xfId="1" applyFont="1" applyBorder="1" applyAlignment="1">
      <alignment horizontal="distributed" vertical="distributed"/>
    </xf>
    <xf numFmtId="0" fontId="2" fillId="0" borderId="103" xfId="1" applyFont="1" applyBorder="1" applyAlignment="1">
      <alignment horizontal="distributed" vertical="distributed"/>
    </xf>
    <xf numFmtId="0" fontId="1" fillId="0" borderId="3" xfId="1" applyBorder="1" applyAlignment="1">
      <alignment vertical="center"/>
    </xf>
    <xf numFmtId="0" fontId="1" fillId="0" borderId="102" xfId="1" applyBorder="1" applyAlignment="1">
      <alignment vertical="center"/>
    </xf>
    <xf numFmtId="0" fontId="2" fillId="0" borderId="99" xfId="1" applyFont="1" applyBorder="1" applyAlignment="1">
      <alignment horizontal="distributed" vertical="distributed"/>
    </xf>
    <xf numFmtId="0" fontId="1" fillId="0" borderId="10" xfId="1" applyBorder="1" applyAlignment="1">
      <alignment vertical="center"/>
    </xf>
    <xf numFmtId="0" fontId="1" fillId="0" borderId="100" xfId="1" applyBorder="1" applyAlignment="1">
      <alignment vertical="center"/>
    </xf>
    <xf numFmtId="0" fontId="1" fillId="0" borderId="110" xfId="1" applyBorder="1" applyAlignment="1">
      <alignment vertical="center"/>
    </xf>
    <xf numFmtId="0" fontId="2" fillId="0" borderId="111" xfId="1" applyFont="1" applyBorder="1" applyAlignment="1">
      <alignment vertical="center"/>
    </xf>
    <xf numFmtId="0" fontId="1" fillId="0" borderId="111" xfId="1" applyBorder="1" applyAlignment="1">
      <alignment vertical="center"/>
    </xf>
    <xf numFmtId="0" fontId="1" fillId="0" borderId="112" xfId="1" applyBorder="1" applyAlignment="1">
      <alignment vertical="center"/>
    </xf>
    <xf numFmtId="0" fontId="1" fillId="0" borderId="0" xfId="1" applyBorder="1" applyAlignment="1">
      <alignment horizontal="right"/>
    </xf>
    <xf numFmtId="0" fontId="7" fillId="0" borderId="0" xfId="1" applyFont="1" applyAlignment="1"/>
    <xf numFmtId="0" fontId="11" fillId="0" borderId="0" xfId="1" applyFont="1" applyAlignment="1"/>
    <xf numFmtId="0" fontId="2" fillId="0" borderId="0" xfId="1" applyFont="1" applyBorder="1" applyAlignment="1">
      <alignment vertical="center" wrapText="1"/>
    </xf>
    <xf numFmtId="0" fontId="2" fillId="0" borderId="2" xfId="1" applyFont="1" applyBorder="1" applyAlignment="1">
      <alignment horizontal="right"/>
    </xf>
    <xf numFmtId="0" fontId="2" fillId="0" borderId="3" xfId="1" applyFont="1" applyBorder="1" applyAlignment="1">
      <alignment horizontal="center"/>
    </xf>
    <xf numFmtId="0" fontId="2" fillId="0" borderId="1" xfId="1" applyFont="1" applyBorder="1" applyAlignment="1">
      <alignment horizontal="distributed" vertical="center"/>
    </xf>
    <xf numFmtId="0" fontId="2" fillId="0" borderId="4" xfId="1" applyFont="1" applyBorder="1"/>
    <xf numFmtId="0" fontId="2" fillId="0" borderId="11" xfId="1" applyFont="1" applyBorder="1"/>
    <xf numFmtId="0" fontId="2" fillId="0" borderId="10" xfId="1" applyFont="1" applyBorder="1"/>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1" xfId="1" applyFont="1" applyBorder="1" applyAlignment="1">
      <alignment horizontal="distributed" vertical="center" wrapText="1"/>
    </xf>
    <xf numFmtId="0" fontId="2" fillId="0" borderId="0" xfId="1" applyFont="1" applyBorder="1" applyAlignment="1">
      <alignment vertical="top"/>
    </xf>
    <xf numFmtId="0" fontId="2" fillId="0" borderId="0" xfId="1" applyFont="1" applyBorder="1" applyAlignment="1">
      <alignment horizontal="distributed" vertical="center"/>
    </xf>
    <xf numFmtId="0" fontId="2" fillId="0" borderId="3" xfId="1" applyFont="1" applyBorder="1"/>
    <xf numFmtId="0" fontId="2" fillId="0" borderId="0" xfId="1" applyFont="1" applyBorder="1"/>
    <xf numFmtId="0" fontId="2" fillId="0" borderId="0" xfId="1" applyFont="1" applyBorder="1" applyAlignment="1">
      <alignment horizontal="right" vertical="center"/>
    </xf>
    <xf numFmtId="0" fontId="2" fillId="0" borderId="1" xfId="1" applyFont="1" applyBorder="1" applyAlignment="1">
      <alignment horizontal="center" vertical="center"/>
    </xf>
    <xf numFmtId="0" fontId="2" fillId="0" borderId="12" xfId="1" applyFont="1" applyBorder="1" applyAlignment="1">
      <alignment horizontal="center" vertical="center"/>
    </xf>
    <xf numFmtId="0" fontId="1" fillId="0" borderId="0" xfId="1" applyFont="1" applyBorder="1" applyAlignment="1">
      <alignment vertical="top"/>
    </xf>
    <xf numFmtId="0" fontId="1" fillId="0" borderId="0" xfId="1" applyFont="1" applyAlignment="1">
      <alignment vertical="center"/>
    </xf>
    <xf numFmtId="0" fontId="1" fillId="0" borderId="118" xfId="1" applyFont="1" applyBorder="1" applyAlignment="1">
      <alignment horizontal="center" vertical="center"/>
    </xf>
    <xf numFmtId="0" fontId="1" fillId="0" borderId="118" xfId="1" applyFont="1" applyBorder="1"/>
    <xf numFmtId="0" fontId="1" fillId="0" borderId="118" xfId="1" applyFont="1" applyBorder="1" applyAlignment="1"/>
    <xf numFmtId="0" fontId="2" fillId="0" borderId="1" xfId="1" applyFont="1" applyBorder="1" applyAlignment="1">
      <alignment horizontal="center" vertical="center" wrapText="1"/>
    </xf>
    <xf numFmtId="0" fontId="2" fillId="0" borderId="8" xfId="1" applyFont="1" applyBorder="1" applyAlignment="1">
      <alignment horizontal="center"/>
    </xf>
    <xf numFmtId="0" fontId="2" fillId="0" borderId="2" xfId="1" applyFont="1" applyBorder="1" applyAlignment="1">
      <alignment horizontal="center"/>
    </xf>
    <xf numFmtId="0" fontId="2" fillId="0" borderId="0" xfId="1" applyFont="1" applyAlignment="1">
      <alignment horizontal="right"/>
    </xf>
    <xf numFmtId="0" fontId="0" fillId="0" borderId="0" xfId="0" applyAlignment="1">
      <alignment horizontal="center" vertical="center"/>
    </xf>
    <xf numFmtId="0" fontId="2" fillId="0" borderId="96" xfId="1" applyFont="1" applyBorder="1" applyAlignment="1">
      <alignment horizontal="center"/>
    </xf>
    <xf numFmtId="0" fontId="0" fillId="0" borderId="12" xfId="0" applyBorder="1">
      <alignment vertical="center"/>
    </xf>
    <xf numFmtId="181" fontId="0" fillId="0" borderId="0" xfId="0" applyNumberFormat="1">
      <alignment vertical="center"/>
    </xf>
    <xf numFmtId="0" fontId="0" fillId="0" borderId="12" xfId="0" applyBorder="1" applyAlignment="1">
      <alignment horizontal="center" vertical="center"/>
    </xf>
    <xf numFmtId="181" fontId="0" fillId="0" borderId="12" xfId="0" applyNumberFormat="1" applyBorder="1" applyAlignment="1">
      <alignment horizontal="center" vertical="center"/>
    </xf>
    <xf numFmtId="0" fontId="0" fillId="3" borderId="12" xfId="0" applyFill="1" applyBorder="1">
      <alignment vertical="center"/>
    </xf>
    <xf numFmtId="0" fontId="0" fillId="3" borderId="12" xfId="0" applyFill="1" applyBorder="1" applyAlignment="1">
      <alignment horizontal="center" vertical="center"/>
    </xf>
    <xf numFmtId="0" fontId="0" fillId="3" borderId="12" xfId="0" applyFill="1" applyBorder="1" applyAlignment="1">
      <alignment vertical="center" shrinkToFit="1"/>
    </xf>
    <xf numFmtId="0" fontId="0" fillId="3" borderId="12" xfId="0" applyFill="1" applyBorder="1" applyAlignment="1">
      <alignment horizontal="center" vertical="center" shrinkToFit="1"/>
    </xf>
    <xf numFmtId="3" fontId="0" fillId="3" borderId="12" xfId="0" applyNumberFormat="1" applyFill="1" applyBorder="1">
      <alignment vertical="center"/>
    </xf>
    <xf numFmtId="181" fontId="0" fillId="3" borderId="12" xfId="0" applyNumberFormat="1" applyFill="1" applyBorder="1" applyAlignment="1">
      <alignment horizontal="center" vertical="center"/>
    </xf>
    <xf numFmtId="0" fontId="19" fillId="4" borderId="12" xfId="0" applyFont="1" applyFill="1" applyBorder="1" applyAlignment="1">
      <alignment horizontal="center" vertical="center"/>
    </xf>
    <xf numFmtId="181" fontId="0" fillId="4" borderId="12" xfId="0" applyNumberForma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2" xfId="0" applyBorder="1" applyAlignment="1">
      <alignment horizontal="right" vertical="center" indent="1"/>
    </xf>
    <xf numFmtId="0" fontId="18" fillId="5" borderId="12" xfId="0" applyFont="1" applyFill="1" applyBorder="1" applyAlignment="1">
      <alignment horizontal="center" vertical="center"/>
    </xf>
    <xf numFmtId="0" fontId="18" fillId="5" borderId="12" xfId="0" applyFont="1" applyFill="1" applyBorder="1">
      <alignment vertical="center"/>
    </xf>
    <xf numFmtId="0" fontId="20" fillId="5" borderId="12" xfId="0" applyFont="1" applyFill="1" applyBorder="1">
      <alignment vertical="center"/>
    </xf>
    <xf numFmtId="3" fontId="0" fillId="4" borderId="12" xfId="0" applyNumberFormat="1" applyFill="1" applyBorder="1">
      <alignment vertical="center"/>
    </xf>
    <xf numFmtId="182" fontId="20" fillId="5" borderId="12" xfId="0" applyNumberFormat="1" applyFont="1" applyFill="1" applyBorder="1" applyAlignment="1">
      <alignment horizontal="center" vertical="center"/>
    </xf>
    <xf numFmtId="0" fontId="20" fillId="5" borderId="12" xfId="0" applyFont="1" applyFill="1" applyBorder="1" applyAlignment="1">
      <alignment horizontal="center" vertical="center"/>
    </xf>
    <xf numFmtId="183" fontId="20" fillId="5" borderId="12" xfId="0" applyNumberFormat="1" applyFont="1" applyFill="1" applyBorder="1" applyAlignment="1">
      <alignment horizontal="center" vertical="center"/>
    </xf>
    <xf numFmtId="184" fontId="20" fillId="5" borderId="12" xfId="0" applyNumberFormat="1" applyFont="1" applyFill="1" applyBorder="1" applyAlignment="1">
      <alignment horizontal="center" vertical="center"/>
    </xf>
    <xf numFmtId="0" fontId="0" fillId="0" borderId="12" xfId="0" applyBorder="1" applyAlignment="1">
      <alignment horizontal="center" vertical="center"/>
    </xf>
    <xf numFmtId="0" fontId="21" fillId="0" borderId="0" xfId="0" applyFont="1">
      <alignment vertical="center"/>
    </xf>
    <xf numFmtId="0" fontId="21" fillId="0" borderId="2" xfId="0" applyFont="1" applyBorder="1">
      <alignment vertical="center"/>
    </xf>
    <xf numFmtId="0" fontId="21" fillId="0" borderId="3" xfId="0" applyFont="1" applyBorder="1">
      <alignment vertical="center"/>
    </xf>
    <xf numFmtId="0" fontId="22" fillId="0" borderId="3" xfId="0" applyFont="1" applyBorder="1" applyAlignment="1">
      <alignment horizontal="center" vertical="center"/>
    </xf>
    <xf numFmtId="0" fontId="21" fillId="0" borderId="4" xfId="0" applyFont="1" applyBorder="1">
      <alignment vertical="center"/>
    </xf>
    <xf numFmtId="0" fontId="21" fillId="0" borderId="10" xfId="0" applyFont="1" applyBorder="1">
      <alignment vertical="center"/>
    </xf>
    <xf numFmtId="0" fontId="21" fillId="0" borderId="0" xfId="0" applyFont="1" applyBorder="1">
      <alignment vertical="center"/>
    </xf>
    <xf numFmtId="0" fontId="21" fillId="0" borderId="11" xfId="0" applyFont="1" applyBorder="1">
      <alignment vertical="center"/>
    </xf>
    <xf numFmtId="0" fontId="21" fillId="0" borderId="7" xfId="0" applyFont="1" applyBorder="1">
      <alignment vertical="center"/>
    </xf>
    <xf numFmtId="0" fontId="21" fillId="0" borderId="8" xfId="0" applyFont="1" applyBorder="1">
      <alignment vertical="center"/>
    </xf>
    <xf numFmtId="0" fontId="21" fillId="0" borderId="9" xfId="0" applyFont="1" applyBorder="1">
      <alignment vertical="center"/>
    </xf>
    <xf numFmtId="0" fontId="21" fillId="0" borderId="10" xfId="0" applyFont="1" applyBorder="1" applyAlignment="1">
      <alignment horizontal="left" vertical="center" indent="1"/>
    </xf>
    <xf numFmtId="0" fontId="22" fillId="0" borderId="0" xfId="0" applyFont="1" applyAlignment="1">
      <alignment horizontal="center" vertical="center"/>
    </xf>
    <xf numFmtId="0" fontId="21" fillId="0" borderId="14" xfId="0" applyFont="1" applyBorder="1">
      <alignment vertical="center"/>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18" xfId="1" applyFont="1" applyFill="1" applyBorder="1" applyAlignment="1">
      <alignment horizontal="center" vertical="center"/>
    </xf>
    <xf numFmtId="0" fontId="0" fillId="0" borderId="0" xfId="0" applyAlignment="1">
      <alignment horizontal="right" vertical="center"/>
    </xf>
    <xf numFmtId="0" fontId="26"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2" fillId="0" borderId="3" xfId="1" applyFont="1" applyFill="1" applyBorder="1"/>
    <xf numFmtId="0" fontId="0" fillId="6" borderId="12" xfId="0" applyFill="1" applyBorder="1" applyAlignment="1">
      <alignment horizontal="center" vertical="center"/>
    </xf>
    <xf numFmtId="0" fontId="0" fillId="6" borderId="12" xfId="0" applyFill="1" applyBorder="1">
      <alignment vertical="center"/>
    </xf>
    <xf numFmtId="3" fontId="0" fillId="0" borderId="12" xfId="0" applyNumberFormat="1" applyBorder="1" applyAlignment="1">
      <alignment horizontal="center" vertical="center" wrapText="1"/>
    </xf>
    <xf numFmtId="0" fontId="2" fillId="0" borderId="4" xfId="1" applyFont="1" applyFill="1" applyBorder="1"/>
    <xf numFmtId="0" fontId="8" fillId="0" borderId="0" xfId="1" applyFont="1"/>
    <xf numFmtId="3" fontId="0" fillId="3" borderId="12" xfId="0" applyNumberFormat="1" applyFill="1" applyBorder="1" applyAlignment="1">
      <alignment horizontal="right" vertical="center"/>
    </xf>
    <xf numFmtId="3" fontId="0" fillId="0" borderId="0" xfId="0" applyNumberFormat="1" applyAlignment="1">
      <alignment horizontal="right" vertical="center"/>
    </xf>
    <xf numFmtId="0" fontId="0" fillId="0" borderId="12" xfId="0" applyBorder="1" applyAlignment="1">
      <alignment horizontal="center" vertical="center" shrinkToFit="1"/>
    </xf>
    <xf numFmtId="0" fontId="0" fillId="0" borderId="0" xfId="0" applyAlignment="1">
      <alignment vertical="center" shrinkToFit="1"/>
    </xf>
    <xf numFmtId="0" fontId="0" fillId="0" borderId="12" xfId="0" applyBorder="1" applyAlignment="1">
      <alignment horizontal="center" vertical="center"/>
    </xf>
    <xf numFmtId="0" fontId="2" fillId="0" borderId="1" xfId="1" applyFont="1" applyBorder="1" applyAlignment="1">
      <alignment horizontal="distributed" vertical="center"/>
    </xf>
    <xf numFmtId="0" fontId="2" fillId="0" borderId="20" xfId="1" applyFont="1" applyFill="1" applyBorder="1" applyAlignment="1">
      <alignment horizontal="center" vertical="center"/>
    </xf>
    <xf numFmtId="0" fontId="17" fillId="0" borderId="0" xfId="1" applyFont="1"/>
    <xf numFmtId="0" fontId="2" fillId="0" borderId="91" xfId="1" applyFont="1" applyBorder="1" applyAlignment="1">
      <alignment vertical="center"/>
    </xf>
    <xf numFmtId="0" fontId="2" fillId="0" borderId="2" xfId="1" quotePrefix="1" applyFont="1" applyFill="1" applyBorder="1" applyAlignment="1"/>
    <xf numFmtId="0" fontId="2" fillId="0" borderId="3" xfId="1" applyFont="1" applyFill="1" applyBorder="1" applyAlignment="1"/>
    <xf numFmtId="0" fontId="2" fillId="0" borderId="7" xfId="1" quotePrefix="1" applyFont="1" applyFill="1" applyBorder="1" applyAlignment="1">
      <alignment vertical="center"/>
    </xf>
    <xf numFmtId="0" fontId="2" fillId="0" borderId="8" xfId="1" applyFont="1" applyFill="1" applyBorder="1"/>
    <xf numFmtId="0" fontId="2" fillId="0" borderId="9" xfId="1" applyFont="1" applyFill="1" applyBorder="1"/>
    <xf numFmtId="0" fontId="0" fillId="0" borderId="12" xfId="0" applyNumberFormat="1" applyBorder="1" applyAlignment="1">
      <alignment horizontal="center" vertical="center"/>
    </xf>
    <xf numFmtId="0" fontId="0" fillId="4" borderId="12" xfId="0" applyNumberFormat="1" applyFill="1" applyBorder="1">
      <alignment vertical="center"/>
    </xf>
    <xf numFmtId="0" fontId="0" fillId="0" borderId="0" xfId="0" applyNumberFormat="1">
      <alignment vertical="center"/>
    </xf>
    <xf numFmtId="0" fontId="2" fillId="0" borderId="6"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34" xfId="1" applyFont="1" applyFill="1" applyBorder="1" applyAlignment="1">
      <alignment horizontal="center" vertical="center"/>
    </xf>
    <xf numFmtId="0" fontId="5" fillId="0" borderId="70" xfId="1" applyFont="1" applyFill="1" applyBorder="1" applyAlignment="1">
      <alignment horizontal="center" vertical="center"/>
    </xf>
    <xf numFmtId="0" fontId="1" fillId="0" borderId="71" xfId="1" applyFill="1" applyBorder="1" applyAlignment="1">
      <alignment horizontal="center" vertical="center"/>
    </xf>
    <xf numFmtId="0" fontId="5" fillId="0" borderId="81" xfId="1" applyFont="1" applyFill="1" applyBorder="1" applyAlignment="1">
      <alignment horizontal="center" vertical="center"/>
    </xf>
    <xf numFmtId="0" fontId="5" fillId="0" borderId="82" xfId="1" applyFont="1" applyFill="1" applyBorder="1" applyAlignment="1">
      <alignment horizontal="center" vertical="center"/>
    </xf>
    <xf numFmtId="0" fontId="28" fillId="4" borderId="12" xfId="0" applyFont="1" applyFill="1" applyBorder="1" applyAlignment="1">
      <alignment horizontal="center" vertical="center"/>
    </xf>
    <xf numFmtId="0" fontId="0" fillId="0" borderId="6" xfId="0" applyBorder="1" applyAlignment="1">
      <alignment horizontal="center" vertical="center" wrapText="1"/>
    </xf>
    <xf numFmtId="0" fontId="2" fillId="0" borderId="0" xfId="1" applyFont="1" applyBorder="1" applyAlignment="1"/>
    <xf numFmtId="0" fontId="10" fillId="0" borderId="0" xfId="1" applyFont="1" applyBorder="1" applyAlignment="1">
      <alignment horizontal="center"/>
    </xf>
    <xf numFmtId="0" fontId="18" fillId="0" borderId="12" xfId="0" applyFont="1" applyFill="1" applyBorder="1" applyAlignment="1">
      <alignment horizontal="center" vertical="center"/>
    </xf>
    <xf numFmtId="0" fontId="0" fillId="0" borderId="1" xfId="0" applyBorder="1" applyAlignment="1">
      <alignment horizontal="center" vertical="center"/>
    </xf>
    <xf numFmtId="0" fontId="10" fillId="0" borderId="0" xfId="1" applyFont="1" applyAlignment="1">
      <alignment horizontal="right"/>
    </xf>
    <xf numFmtId="0" fontId="15" fillId="0" borderId="124" xfId="1" applyFont="1" applyBorder="1" applyAlignment="1">
      <alignment vertical="distributed"/>
    </xf>
    <xf numFmtId="0" fontId="1" fillId="0" borderId="23" xfId="1" applyBorder="1"/>
    <xf numFmtId="0" fontId="1" fillId="0" borderId="25" xfId="1" applyBorder="1"/>
    <xf numFmtId="0" fontId="15" fillId="0" borderId="125" xfId="1" applyFont="1" applyBorder="1" applyAlignment="1">
      <alignment vertical="distributed"/>
    </xf>
    <xf numFmtId="0" fontId="1" fillId="0" borderId="54" xfId="1" applyBorder="1"/>
    <xf numFmtId="0" fontId="1" fillId="0" borderId="41" xfId="1" applyBorder="1"/>
    <xf numFmtId="0" fontId="1" fillId="0" borderId="28" xfId="1" applyBorder="1"/>
    <xf numFmtId="0" fontId="1" fillId="0" borderId="0" xfId="1" applyBorder="1" applyAlignment="1">
      <alignment horizontal="center" wrapText="1"/>
    </xf>
    <xf numFmtId="0" fontId="10" fillId="0" borderId="0" xfId="1" applyFont="1" applyBorder="1" applyAlignment="1">
      <alignment horizontal="left"/>
    </xf>
    <xf numFmtId="0" fontId="10" fillId="0" borderId="0" xfId="1" applyFont="1" applyBorder="1" applyAlignment="1">
      <alignment horizontal="center" wrapText="1"/>
    </xf>
    <xf numFmtId="0" fontId="10" fillId="0" borderId="0" xfId="1" applyFont="1" applyBorder="1" applyAlignment="1"/>
    <xf numFmtId="0" fontId="2" fillId="0" borderId="125" xfId="1" applyFont="1" applyBorder="1" applyAlignment="1">
      <alignment horizontal="center" vertical="center"/>
    </xf>
    <xf numFmtId="0" fontId="9" fillId="0" borderId="125" xfId="1" applyFont="1" applyBorder="1" applyAlignment="1">
      <alignment horizontal="center" vertical="center"/>
    </xf>
    <xf numFmtId="0" fontId="15" fillId="0" borderId="0" xfId="1" applyFont="1" applyBorder="1" applyAlignment="1">
      <alignment horizontal="distributed" vertical="center"/>
    </xf>
    <xf numFmtId="0" fontId="10" fillId="0" borderId="8" xfId="1" applyFont="1" applyBorder="1" applyAlignment="1">
      <alignment horizontal="center"/>
    </xf>
    <xf numFmtId="0" fontId="2" fillId="0" borderId="97" xfId="1" applyFont="1" applyBorder="1" applyAlignment="1">
      <alignment vertical="center"/>
    </xf>
    <xf numFmtId="0" fontId="0" fillId="4" borderId="12" xfId="0" applyFill="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vertical="center"/>
    </xf>
    <xf numFmtId="3" fontId="0" fillId="4" borderId="12" xfId="0" applyNumberFormat="1" applyFill="1" applyBorder="1" applyAlignment="1">
      <alignment vertical="center"/>
    </xf>
    <xf numFmtId="3" fontId="0" fillId="0" borderId="0" xfId="0" applyNumberFormat="1" applyAlignment="1">
      <alignment vertical="center"/>
    </xf>
    <xf numFmtId="0" fontId="0" fillId="0" borderId="12" xfId="0" applyBorder="1" applyAlignment="1">
      <alignment horizontal="center" vertical="center"/>
    </xf>
    <xf numFmtId="0" fontId="2" fillId="0" borderId="10" xfId="1" applyFont="1" applyFill="1" applyBorder="1" applyAlignment="1">
      <alignment horizontal="center" vertical="center"/>
    </xf>
    <xf numFmtId="0" fontId="2" fillId="0" borderId="0" xfId="1" applyFont="1" applyFill="1" applyBorder="1" applyAlignment="1">
      <alignment horizontal="center" vertical="center"/>
    </xf>
    <xf numFmtId="0" fontId="1" fillId="0" borderId="3" xfId="1" applyFont="1" applyFill="1" applyBorder="1" applyAlignment="1">
      <alignment horizontal="left"/>
    </xf>
    <xf numFmtId="0" fontId="1" fillId="0" borderId="0" xfId="1" applyFont="1" applyFill="1" applyBorder="1" applyAlignment="1">
      <alignment horizontal="left" vertical="top"/>
    </xf>
    <xf numFmtId="0" fontId="2" fillId="0" borderId="0" xfId="1" applyFont="1" applyFill="1" applyBorder="1"/>
    <xf numFmtId="0" fontId="2" fillId="0" borderId="11" xfId="1" applyFont="1" applyFill="1" applyBorder="1"/>
    <xf numFmtId="0" fontId="2" fillId="0" borderId="0" xfId="1" applyFont="1" applyFill="1" applyBorder="1" applyAlignment="1">
      <alignment vertical="center"/>
    </xf>
    <xf numFmtId="0" fontId="1" fillId="0" borderId="0" xfId="1" applyFont="1" applyFill="1"/>
    <xf numFmtId="0" fontId="2" fillId="0" borderId="11" xfId="1" applyFont="1" applyFill="1" applyBorder="1" applyAlignment="1">
      <alignment vertical="center"/>
    </xf>
    <xf numFmtId="0" fontId="17" fillId="0" borderId="0" xfId="1" applyFont="1" applyFill="1" applyBorder="1"/>
    <xf numFmtId="0" fontId="1" fillId="0" borderId="0" xfId="1" applyFont="1" applyFill="1" applyBorder="1"/>
    <xf numFmtId="0" fontId="1" fillId="0" borderId="11" xfId="1" applyFont="1" applyFill="1" applyBorder="1"/>
    <xf numFmtId="0" fontId="1" fillId="0" borderId="7" xfId="1" applyFont="1" applyFill="1" applyBorder="1"/>
    <xf numFmtId="0" fontId="1" fillId="0" borderId="8" xfId="1" applyFont="1" applyFill="1" applyBorder="1"/>
    <xf numFmtId="0" fontId="1" fillId="0" borderId="9" xfId="1" applyFont="1" applyFill="1" applyBorder="1"/>
    <xf numFmtId="0" fontId="32" fillId="0" borderId="0" xfId="1" applyFont="1"/>
    <xf numFmtId="0" fontId="33" fillId="0" borderId="0" xfId="1" applyFont="1"/>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xf>
    <xf numFmtId="3" fontId="18" fillId="0" borderId="1"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0" fontId="0" fillId="0" borderId="6" xfId="0" applyBorder="1" applyAlignment="1">
      <alignment horizontal="center" vertical="center" wrapText="1"/>
    </xf>
    <xf numFmtId="0" fontId="2" fillId="0" borderId="1" xfId="1" applyFont="1" applyBorder="1" applyAlignment="1">
      <alignment horizontal="center" vertical="center"/>
    </xf>
    <xf numFmtId="0" fontId="2" fillId="0" borderId="117" xfId="1" applyFont="1" applyBorder="1" applyAlignment="1">
      <alignment horizontal="center" vertical="center"/>
    </xf>
    <xf numFmtId="0" fontId="2" fillId="0" borderId="6" xfId="1" applyFont="1" applyBorder="1" applyAlignment="1">
      <alignment horizontal="center" vertical="center"/>
    </xf>
    <xf numFmtId="0" fontId="16" fillId="0" borderId="0" xfId="1" applyFont="1" applyAlignment="1">
      <alignment horizontal="center"/>
    </xf>
    <xf numFmtId="0" fontId="2" fillId="0" borderId="1"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16" xfId="1" applyFont="1" applyBorder="1" applyAlignment="1">
      <alignment horizontal="center" vertical="center" shrinkToFit="1"/>
    </xf>
    <xf numFmtId="0" fontId="1" fillId="0" borderId="18" xfId="1" applyFont="1" applyBorder="1" applyAlignment="1">
      <alignment horizontal="center" vertical="center" shrinkToFit="1"/>
    </xf>
    <xf numFmtId="0" fontId="2" fillId="0" borderId="1" xfId="1" applyFont="1" applyBorder="1" applyAlignment="1">
      <alignment horizontal="distributed" vertical="center" wrapText="1"/>
    </xf>
    <xf numFmtId="0" fontId="2" fillId="0" borderId="5" xfId="1" applyFont="1" applyBorder="1" applyAlignment="1">
      <alignment horizontal="distributed" vertical="center"/>
    </xf>
    <xf numFmtId="0" fontId="2" fillId="0" borderId="6" xfId="1" applyFont="1" applyBorder="1" applyAlignment="1">
      <alignment horizontal="distributed" vertical="center"/>
    </xf>
    <xf numFmtId="0" fontId="2" fillId="0" borderId="10" xfId="1" applyNumberFormat="1" applyFont="1" applyBorder="1" applyAlignment="1">
      <alignment horizontal="left" vertical="center" wrapText="1" indent="1"/>
    </xf>
    <xf numFmtId="0" fontId="1" fillId="0" borderId="0" xfId="1" applyNumberFormat="1" applyFont="1" applyBorder="1" applyAlignment="1">
      <alignment horizontal="left" vertical="center" wrapText="1" indent="1"/>
    </xf>
    <xf numFmtId="0" fontId="1" fillId="0" borderId="11" xfId="1" applyNumberFormat="1" applyFont="1" applyBorder="1" applyAlignment="1">
      <alignment horizontal="left" vertical="center" wrapText="1" indent="1"/>
    </xf>
    <xf numFmtId="0" fontId="1" fillId="0" borderId="7" xfId="1" applyNumberFormat="1" applyFont="1" applyBorder="1" applyAlignment="1">
      <alignment horizontal="left" vertical="center" wrapText="1" indent="1"/>
    </xf>
    <xf numFmtId="0" fontId="1" fillId="0" borderId="8" xfId="1" applyNumberFormat="1" applyFont="1" applyBorder="1" applyAlignment="1">
      <alignment horizontal="left" vertical="center" wrapText="1" indent="1"/>
    </xf>
    <xf numFmtId="0" fontId="1" fillId="0" borderId="9" xfId="1" applyNumberFormat="1" applyFont="1" applyBorder="1" applyAlignment="1">
      <alignment horizontal="left" vertical="center" wrapText="1" indent="1"/>
    </xf>
    <xf numFmtId="0" fontId="2" fillId="0" borderId="2" xfId="1" applyFont="1" applyBorder="1" applyAlignment="1"/>
    <xf numFmtId="0" fontId="2" fillId="0" borderId="3" xfId="1" applyFont="1" applyBorder="1" applyAlignment="1"/>
    <xf numFmtId="0" fontId="2" fillId="0" borderId="16" xfId="1" applyFont="1" applyBorder="1" applyAlignment="1">
      <alignment horizontal="right" vertical="center" indent="5" shrinkToFit="1"/>
    </xf>
    <xf numFmtId="0" fontId="2" fillId="0" borderId="17" xfId="1" applyFont="1" applyBorder="1" applyAlignment="1">
      <alignment horizontal="right" vertical="center" indent="5" shrinkToFit="1"/>
    </xf>
    <xf numFmtId="0" fontId="2" fillId="0" borderId="18" xfId="1" applyFont="1" applyBorder="1" applyAlignment="1">
      <alignment horizontal="right" vertical="center" indent="5" shrinkToFit="1"/>
    </xf>
    <xf numFmtId="0" fontId="2" fillId="0" borderId="1" xfId="1"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20" xfId="1" applyFont="1" applyFill="1" applyBorder="1" applyAlignment="1">
      <alignment horizontal="center" vertical="center"/>
    </xf>
    <xf numFmtId="0" fontId="2" fillId="0" borderId="121" xfId="1" applyFont="1" applyFill="1" applyBorder="1" applyAlignment="1">
      <alignment horizontal="center" vertical="center"/>
    </xf>
    <xf numFmtId="0" fontId="2" fillId="0" borderId="122" xfId="1" applyFont="1" applyFill="1" applyBorder="1" applyAlignment="1">
      <alignment horizontal="center" vertical="center"/>
    </xf>
    <xf numFmtId="0" fontId="10" fillId="0" borderId="13" xfId="1"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186" fontId="2" fillId="0" borderId="2" xfId="1" applyNumberFormat="1" applyFont="1" applyBorder="1" applyAlignment="1">
      <alignment horizontal="center" vertical="center"/>
    </xf>
    <xf numFmtId="186" fontId="2" fillId="0" borderId="3" xfId="1" applyNumberFormat="1" applyFont="1" applyBorder="1" applyAlignment="1">
      <alignment horizontal="center" vertical="center"/>
    </xf>
    <xf numFmtId="186" fontId="2" fillId="0" borderId="4" xfId="1" applyNumberFormat="1" applyFont="1" applyBorder="1" applyAlignment="1">
      <alignment horizontal="center" vertical="center"/>
    </xf>
    <xf numFmtId="176" fontId="2" fillId="0" borderId="2"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8" xfId="1" applyNumberFormat="1" applyFont="1" applyBorder="1" applyAlignment="1">
      <alignment horizontal="center" vertical="center"/>
    </xf>
    <xf numFmtId="176" fontId="2" fillId="0" borderId="9" xfId="1" applyNumberFormat="1" applyFont="1" applyBorder="1" applyAlignment="1">
      <alignment horizontal="center" vertical="center"/>
    </xf>
    <xf numFmtId="0" fontId="5" fillId="0" borderId="3" xfId="1" applyFont="1" applyBorder="1" applyAlignment="1">
      <alignment horizontal="center"/>
    </xf>
    <xf numFmtId="0" fontId="5" fillId="0" borderId="4" xfId="1" applyFont="1" applyBorder="1" applyAlignment="1">
      <alignment horizontal="center"/>
    </xf>
    <xf numFmtId="0" fontId="2" fillId="0" borderId="116" xfId="1" applyFont="1" applyBorder="1" applyAlignment="1">
      <alignment horizontal="center" vertical="center"/>
    </xf>
    <xf numFmtId="0" fontId="2" fillId="0" borderId="5" xfId="1" applyFont="1" applyBorder="1" applyAlignment="1">
      <alignment horizontal="center" vertical="center"/>
    </xf>
    <xf numFmtId="0" fontId="1" fillId="0" borderId="118" xfId="1" applyFont="1" applyBorder="1" applyAlignment="1">
      <alignment horizontal="center"/>
    </xf>
    <xf numFmtId="0" fontId="2" fillId="0" borderId="3" xfId="1" applyFont="1" applyFill="1" applyBorder="1" applyAlignment="1">
      <alignment horizontal="center"/>
    </xf>
    <xf numFmtId="0" fontId="2" fillId="0" borderId="3" xfId="1" applyFont="1" applyBorder="1" applyAlignment="1">
      <alignment horizontal="left"/>
    </xf>
    <xf numFmtId="0" fontId="2" fillId="0" borderId="3" xfId="1" applyFont="1" applyFill="1" applyBorder="1" applyAlignment="1">
      <alignment shrinkToFit="1"/>
    </xf>
    <xf numFmtId="0" fontId="2" fillId="0" borderId="7" xfId="1" applyFont="1" applyFill="1" applyBorder="1" applyAlignment="1">
      <alignment vertical="top" wrapText="1"/>
    </xf>
    <xf numFmtId="0" fontId="2" fillId="0" borderId="8" xfId="1" applyFont="1" applyFill="1" applyBorder="1" applyAlignment="1">
      <alignment vertical="top" wrapText="1"/>
    </xf>
    <xf numFmtId="0" fontId="2" fillId="0" borderId="9" xfId="1" applyFont="1" applyFill="1" applyBorder="1" applyAlignment="1">
      <alignment vertical="top" wrapText="1"/>
    </xf>
    <xf numFmtId="0" fontId="2" fillId="0" borderId="10" xfId="1" applyFont="1" applyFill="1" applyBorder="1" applyAlignment="1">
      <alignment horizontal="right" shrinkToFit="1"/>
    </xf>
    <xf numFmtId="0" fontId="2" fillId="0" borderId="0" xfId="1" applyFont="1" applyFill="1" applyBorder="1" applyAlignment="1">
      <alignment horizontal="right" shrinkToFit="1"/>
    </xf>
    <xf numFmtId="0" fontId="2" fillId="0" borderId="11" xfId="1" applyFont="1" applyFill="1" applyBorder="1" applyAlignment="1">
      <alignment horizontal="right" shrinkToFit="1"/>
    </xf>
    <xf numFmtId="0" fontId="2" fillId="0" borderId="2" xfId="1" applyFont="1" applyFill="1" applyBorder="1" applyAlignment="1">
      <alignment horizontal="right" shrinkToFit="1"/>
    </xf>
    <xf numFmtId="0" fontId="2" fillId="0" borderId="3" xfId="1" applyFont="1" applyFill="1" applyBorder="1" applyAlignment="1">
      <alignment horizontal="right" shrinkToFit="1"/>
    </xf>
    <xf numFmtId="0" fontId="2" fillId="0" borderId="4" xfId="1" applyFont="1" applyFill="1" applyBorder="1" applyAlignment="1">
      <alignment horizontal="right" shrinkToFit="1"/>
    </xf>
    <xf numFmtId="0" fontId="2" fillId="0" borderId="1" xfId="1" applyFont="1" applyBorder="1" applyAlignment="1">
      <alignment horizontal="distributed" vertical="center"/>
    </xf>
    <xf numFmtId="0" fontId="2" fillId="0" borderId="3" xfId="1" applyFont="1" applyFill="1" applyBorder="1" applyAlignment="1">
      <alignment horizontal="right" vertical="center" indent="1"/>
    </xf>
    <xf numFmtId="0" fontId="2" fillId="0" borderId="4" xfId="1" applyFont="1" applyFill="1" applyBorder="1" applyAlignment="1">
      <alignment horizontal="right" vertical="center" indent="1"/>
    </xf>
    <xf numFmtId="0" fontId="2" fillId="0" borderId="8" xfId="1" applyFont="1" applyFill="1" applyBorder="1" applyAlignment="1">
      <alignment horizontal="right" vertical="center" indent="1"/>
    </xf>
    <xf numFmtId="0" fontId="2" fillId="0" borderId="9" xfId="1" applyFont="1" applyFill="1" applyBorder="1" applyAlignment="1">
      <alignment horizontal="right" vertical="center" indent="1"/>
    </xf>
    <xf numFmtId="0" fontId="1" fillId="0" borderId="118" xfId="1" applyFont="1" applyBorder="1" applyAlignment="1">
      <alignment horizontal="center" vertical="center"/>
    </xf>
    <xf numFmtId="0" fontId="2" fillId="0" borderId="2" xfId="1" applyFont="1" applyBorder="1" applyAlignment="1">
      <alignment horizontal="distributed" vertical="center"/>
    </xf>
    <xf numFmtId="0" fontId="2" fillId="0" borderId="4" xfId="1" applyFont="1" applyBorder="1"/>
    <xf numFmtId="0" fontId="2" fillId="0" borderId="10" xfId="1" applyFont="1" applyBorder="1" applyAlignment="1">
      <alignment horizontal="distributed" vertical="center"/>
    </xf>
    <xf numFmtId="0" fontId="2" fillId="0" borderId="11" xfId="1" applyFont="1" applyBorder="1"/>
    <xf numFmtId="0" fontId="2" fillId="0" borderId="10" xfId="1" applyFont="1" applyBorder="1"/>
    <xf numFmtId="0" fontId="2" fillId="0" borderId="7" xfId="1" applyFont="1" applyBorder="1"/>
    <xf numFmtId="0" fontId="2" fillId="0" borderId="9" xfId="1" applyFont="1" applyBorder="1"/>
    <xf numFmtId="0" fontId="2" fillId="0" borderId="2" xfId="1" applyFont="1" applyBorder="1" applyAlignment="1">
      <alignment horizontal="distributed" vertical="center" wrapText="1"/>
    </xf>
    <xf numFmtId="0" fontId="2" fillId="0" borderId="4" xfId="1" applyFont="1" applyBorder="1" applyAlignment="1">
      <alignment horizontal="distributed" vertical="center"/>
    </xf>
    <xf numFmtId="0" fontId="2" fillId="0" borderId="7" xfId="1" applyFont="1" applyBorder="1" applyAlignment="1">
      <alignment horizontal="distributed" vertical="center"/>
    </xf>
    <xf numFmtId="0" fontId="2" fillId="0" borderId="9" xfId="1" applyFont="1" applyBorder="1" applyAlignment="1">
      <alignment horizontal="distributed" vertical="center"/>
    </xf>
    <xf numFmtId="0" fontId="2" fillId="0" borderId="0" xfId="1" applyFont="1" applyFill="1" applyBorder="1" applyAlignment="1">
      <alignment horizontal="center" vertical="center" shrinkToFit="1"/>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 xfId="1" applyFont="1" applyFill="1" applyBorder="1" applyAlignment="1">
      <alignment horizontal="center" wrapText="1"/>
    </xf>
    <xf numFmtId="0" fontId="2" fillId="0" borderId="7" xfId="1" applyFont="1" applyFill="1" applyBorder="1" applyAlignment="1">
      <alignment horizontal="right" shrinkToFit="1"/>
    </xf>
    <xf numFmtId="0" fontId="2" fillId="0" borderId="8" xfId="1" applyFont="1" applyFill="1" applyBorder="1" applyAlignment="1">
      <alignment horizontal="right" shrinkToFit="1"/>
    </xf>
    <xf numFmtId="0" fontId="2" fillId="0" borderId="9" xfId="1" applyFont="1" applyFill="1" applyBorder="1" applyAlignment="1">
      <alignment horizontal="right" shrinkToFit="1"/>
    </xf>
    <xf numFmtId="186" fontId="2" fillId="0" borderId="2" xfId="1" applyNumberFormat="1" applyFont="1" applyFill="1" applyBorder="1" applyAlignment="1">
      <alignment vertical="center"/>
    </xf>
    <xf numFmtId="186" fontId="2" fillId="0" borderId="3" xfId="1" applyNumberFormat="1" applyFont="1" applyFill="1" applyBorder="1" applyAlignment="1">
      <alignment vertical="center"/>
    </xf>
    <xf numFmtId="186" fontId="2" fillId="0" borderId="4" xfId="1" applyNumberFormat="1" applyFont="1" applyFill="1" applyBorder="1" applyAlignment="1">
      <alignment vertical="center"/>
    </xf>
    <xf numFmtId="186" fontId="2" fillId="0" borderId="10" xfId="1" applyNumberFormat="1" applyFont="1" applyFill="1" applyBorder="1" applyAlignment="1">
      <alignment vertical="center"/>
    </xf>
    <xf numFmtId="186" fontId="2" fillId="0" borderId="0" xfId="1" applyNumberFormat="1" applyFont="1" applyFill="1" applyBorder="1" applyAlignment="1">
      <alignment vertical="center"/>
    </xf>
    <xf numFmtId="186" fontId="2" fillId="0" borderId="11" xfId="1" applyNumberFormat="1" applyFont="1" applyFill="1" applyBorder="1" applyAlignment="1">
      <alignment vertical="center"/>
    </xf>
    <xf numFmtId="186" fontId="2" fillId="0" borderId="7" xfId="1" applyNumberFormat="1" applyFont="1" applyFill="1" applyBorder="1" applyAlignment="1">
      <alignment vertical="center"/>
    </xf>
    <xf numFmtId="186" fontId="2" fillId="0" borderId="8" xfId="1" applyNumberFormat="1" applyFont="1" applyFill="1" applyBorder="1" applyAlignment="1">
      <alignment vertical="center"/>
    </xf>
    <xf numFmtId="186" fontId="2" fillId="0" borderId="9" xfId="1" applyNumberFormat="1" applyFont="1" applyFill="1" applyBorder="1" applyAlignment="1">
      <alignment vertical="center"/>
    </xf>
    <xf numFmtId="0" fontId="2" fillId="0" borderId="10" xfId="1" applyFont="1" applyFill="1" applyBorder="1" applyAlignment="1">
      <alignment horizontal="center" vertical="center"/>
    </xf>
    <xf numFmtId="0" fontId="2" fillId="0" borderId="3"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2" xfId="1" applyFont="1" applyBorder="1" applyAlignment="1">
      <alignment horizontal="center" vertical="center" shrinkToFit="1"/>
    </xf>
    <xf numFmtId="186" fontId="2" fillId="0" borderId="12" xfId="1" applyNumberFormat="1" applyFont="1" applyFill="1" applyBorder="1" applyAlignment="1">
      <alignment horizontal="center" vertical="center" shrinkToFit="1"/>
    </xf>
    <xf numFmtId="186" fontId="2" fillId="0" borderId="51" xfId="1" applyNumberFormat="1" applyFont="1" applyFill="1" applyBorder="1" applyAlignment="1">
      <alignment horizontal="center" vertical="center" shrinkToFit="1"/>
    </xf>
    <xf numFmtId="0" fontId="2" fillId="0" borderId="11" xfId="1" applyFont="1" applyFill="1" applyBorder="1" applyAlignment="1">
      <alignment horizontal="center" vertical="center"/>
    </xf>
    <xf numFmtId="0" fontId="11" fillId="0" borderId="0" xfId="1" applyFont="1" applyAlignment="1">
      <alignment horizontal="center"/>
    </xf>
    <xf numFmtId="178" fontId="2" fillId="0" borderId="0" xfId="1" applyNumberFormat="1" applyFont="1" applyAlignment="1">
      <alignment horizontal="center"/>
    </xf>
    <xf numFmtId="178" fontId="1" fillId="0" borderId="0" xfId="1" applyNumberFormat="1" applyAlignment="1">
      <alignment horizont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90" xfId="1" applyFont="1" applyBorder="1" applyAlignment="1">
      <alignment horizontal="distributed" vertical="center"/>
    </xf>
    <xf numFmtId="0" fontId="2" fillId="0" borderId="37" xfId="1" applyFont="1" applyBorder="1" applyAlignment="1">
      <alignment horizontal="distributed" vertical="center"/>
    </xf>
    <xf numFmtId="0" fontId="10" fillId="0" borderId="2"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10" fillId="0" borderId="7"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0" fillId="0" borderId="9" xfId="1" applyFont="1" applyFill="1" applyBorder="1" applyAlignment="1">
      <alignment horizontal="center" vertical="center" shrinkToFit="1"/>
    </xf>
    <xf numFmtId="186" fontId="2" fillId="0" borderId="16" xfId="1" applyNumberFormat="1" applyFont="1" applyFill="1" applyBorder="1" applyAlignment="1">
      <alignment horizontal="center" vertical="center"/>
    </xf>
    <xf numFmtId="186" fontId="2" fillId="0" borderId="17" xfId="1" applyNumberFormat="1" applyFont="1" applyFill="1" applyBorder="1" applyAlignment="1">
      <alignment horizontal="center" vertical="center"/>
    </xf>
    <xf numFmtId="186" fontId="2" fillId="0" borderId="36" xfId="1" applyNumberFormat="1" applyFont="1" applyFill="1" applyBorder="1" applyAlignment="1">
      <alignment horizontal="center" vertical="center"/>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5" xfId="1" applyFont="1" applyBorder="1" applyAlignment="1">
      <alignment horizontal="distributed" vertical="center"/>
    </xf>
    <xf numFmtId="0" fontId="2" fillId="0" borderId="2" xfId="1" applyFont="1" applyFill="1" applyBorder="1" applyAlignment="1">
      <alignment vertical="center"/>
    </xf>
    <xf numFmtId="0" fontId="1" fillId="0" borderId="3" xfId="1" applyFill="1" applyBorder="1" applyAlignment="1">
      <alignment vertical="center"/>
    </xf>
    <xf numFmtId="0" fontId="2" fillId="0" borderId="7" xfId="1" applyFont="1" applyFill="1" applyBorder="1" applyAlignment="1">
      <alignment vertical="center"/>
    </xf>
    <xf numFmtId="0" fontId="1" fillId="0" borderId="8" xfId="1" applyFill="1" applyBorder="1" applyAlignment="1">
      <alignment vertical="center"/>
    </xf>
    <xf numFmtId="0" fontId="1" fillId="0" borderId="39" xfId="1" applyFill="1" applyBorder="1" applyAlignment="1">
      <alignment vertical="center"/>
    </xf>
    <xf numFmtId="177" fontId="10" fillId="0" borderId="2" xfId="1" applyNumberFormat="1" applyFont="1" applyFill="1" applyBorder="1" applyAlignment="1">
      <alignment horizontal="right" vertical="center" indent="10"/>
    </xf>
    <xf numFmtId="177" fontId="10" fillId="0" borderId="3" xfId="1" applyNumberFormat="1" applyFont="1" applyFill="1" applyBorder="1" applyAlignment="1">
      <alignment horizontal="right" vertical="center" indent="10"/>
    </xf>
    <xf numFmtId="177" fontId="10" fillId="0" borderId="38" xfId="1" applyNumberFormat="1" applyFont="1" applyFill="1" applyBorder="1" applyAlignment="1">
      <alignment horizontal="right" vertical="center" indent="10"/>
    </xf>
    <xf numFmtId="177" fontId="10" fillId="0" borderId="7" xfId="1" applyNumberFormat="1" applyFont="1" applyFill="1" applyBorder="1" applyAlignment="1">
      <alignment horizontal="right" vertical="center" indent="10"/>
    </xf>
    <xf numFmtId="177" fontId="10" fillId="0" borderId="8" xfId="1" applyNumberFormat="1" applyFont="1" applyFill="1" applyBorder="1" applyAlignment="1">
      <alignment horizontal="right" vertical="center" indent="10"/>
    </xf>
    <xf numFmtId="177" fontId="10" fillId="0" borderId="39" xfId="1" applyNumberFormat="1" applyFont="1" applyFill="1" applyBorder="1" applyAlignment="1">
      <alignment horizontal="right" vertical="center" indent="10"/>
    </xf>
    <xf numFmtId="0" fontId="2" fillId="0" borderId="3" xfId="1" applyFont="1" applyFill="1" applyBorder="1" applyAlignment="1">
      <alignment horizontal="left" indent="1" shrinkToFit="1"/>
    </xf>
    <xf numFmtId="0" fontId="2" fillId="0" borderId="38" xfId="1" applyFont="1" applyFill="1" applyBorder="1" applyAlignment="1">
      <alignment horizontal="left" indent="1" shrinkToFit="1"/>
    </xf>
    <xf numFmtId="0" fontId="5" fillId="0" borderId="16" xfId="1" applyFont="1" applyBorder="1" applyAlignment="1">
      <alignment horizontal="distributed" vertical="center"/>
    </xf>
    <xf numFmtId="0" fontId="5" fillId="0" borderId="17" xfId="1" applyFont="1" applyBorder="1" applyAlignment="1">
      <alignment horizontal="distributed" vertical="center"/>
    </xf>
    <xf numFmtId="0" fontId="5" fillId="0" borderId="36" xfId="1" applyFont="1" applyBorder="1" applyAlignment="1">
      <alignment horizontal="distributed" vertical="center"/>
    </xf>
    <xf numFmtId="0" fontId="2" fillId="0" borderId="0" xfId="1" applyFont="1" applyBorder="1" applyAlignment="1"/>
    <xf numFmtId="0" fontId="2" fillId="0" borderId="27" xfId="1" applyFont="1" applyBorder="1" applyAlignment="1"/>
    <xf numFmtId="0" fontId="2" fillId="0" borderId="0" xfId="1" applyFont="1" applyFill="1" applyBorder="1" applyAlignment="1">
      <alignment vertical="center" shrinkToFit="1"/>
    </xf>
    <xf numFmtId="0" fontId="2" fillId="0" borderId="0" xfId="1" applyFont="1" applyFill="1" applyBorder="1" applyAlignment="1">
      <alignment vertical="top" shrinkToFit="1"/>
    </xf>
    <xf numFmtId="0" fontId="2" fillId="0" borderId="8" xfId="1" applyFont="1" applyFill="1" applyBorder="1" applyAlignment="1">
      <alignment vertical="top" shrinkToFit="1"/>
    </xf>
    <xf numFmtId="0" fontId="2" fillId="0" borderId="0" xfId="1" applyFont="1" applyBorder="1" applyAlignment="1">
      <alignment shrinkToFit="1"/>
    </xf>
    <xf numFmtId="0" fontId="2" fillId="0" borderId="27" xfId="1" applyFont="1" applyBorder="1" applyAlignment="1">
      <alignment shrinkToFit="1"/>
    </xf>
    <xf numFmtId="0" fontId="5" fillId="0" borderId="50" xfId="1" applyFont="1" applyBorder="1" applyAlignment="1">
      <alignment horizontal="distributed" vertical="center"/>
    </xf>
    <xf numFmtId="0" fontId="5" fillId="0" borderId="18" xfId="1" applyFont="1" applyBorder="1" applyAlignment="1">
      <alignment horizontal="distributed" vertical="center"/>
    </xf>
    <xf numFmtId="0" fontId="5" fillId="0" borderId="50" xfId="1" applyFont="1" applyFill="1" applyBorder="1" applyAlignment="1">
      <alignment vertical="center" shrinkToFit="1"/>
    </xf>
    <xf numFmtId="0" fontId="1" fillId="0" borderId="18" xfId="1" applyFill="1" applyBorder="1" applyAlignment="1">
      <alignment vertical="center" shrinkToFit="1"/>
    </xf>
    <xf numFmtId="0" fontId="5" fillId="0" borderId="16" xfId="1" applyFont="1" applyFill="1" applyBorder="1" applyAlignment="1">
      <alignment horizontal="center" vertical="center" shrinkToFit="1"/>
    </xf>
    <xf numFmtId="0" fontId="1" fillId="0" borderId="18" xfId="1" applyFill="1" applyBorder="1" applyAlignment="1">
      <alignment horizontal="center" vertical="center" shrinkToFit="1"/>
    </xf>
    <xf numFmtId="179" fontId="17" fillId="0" borderId="16" xfId="1" applyNumberFormat="1" applyFont="1" applyFill="1" applyBorder="1" applyAlignment="1">
      <alignment vertical="center"/>
    </xf>
    <xf numFmtId="179" fontId="17" fillId="0" borderId="18" xfId="1" applyNumberFormat="1" applyFont="1" applyFill="1" applyBorder="1" applyAlignment="1">
      <alignment vertical="center"/>
    </xf>
    <xf numFmtId="179" fontId="5" fillId="0" borderId="16" xfId="1" applyNumberFormat="1" applyFont="1" applyFill="1" applyBorder="1" applyAlignment="1">
      <alignment vertical="center"/>
    </xf>
    <xf numFmtId="179" fontId="1" fillId="0" borderId="18" xfId="1" applyNumberFormat="1" applyFill="1" applyBorder="1" applyAlignment="1">
      <alignment vertical="center"/>
    </xf>
    <xf numFmtId="0" fontId="5" fillId="0" borderId="52" xfId="1" applyFont="1" applyBorder="1" applyAlignment="1">
      <alignment horizontal="center" vertical="center"/>
    </xf>
    <xf numFmtId="0" fontId="5" fillId="0" borderId="45" xfId="1" applyFont="1" applyBorder="1" applyAlignment="1">
      <alignment horizontal="center" vertical="center"/>
    </xf>
    <xf numFmtId="0" fontId="5" fillId="0" borderId="53" xfId="1" applyFont="1" applyBorder="1" applyAlignment="1">
      <alignment horizontal="center" vertical="center"/>
    </xf>
    <xf numFmtId="179" fontId="17" fillId="0" borderId="44" xfId="1" applyNumberFormat="1" applyFont="1" applyBorder="1" applyAlignment="1">
      <alignment horizontal="right" vertical="center"/>
    </xf>
    <xf numFmtId="179" fontId="17" fillId="0" borderId="53" xfId="1" applyNumberFormat="1" applyFont="1" applyBorder="1" applyAlignment="1">
      <alignment horizontal="right" vertical="center"/>
    </xf>
    <xf numFmtId="0" fontId="0" fillId="0" borderId="37" xfId="0" applyBorder="1" applyAlignment="1">
      <alignment horizontal="distributed"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176" fontId="2" fillId="0" borderId="16" xfId="1" applyNumberFormat="1" applyFont="1" applyFill="1" applyBorder="1" applyAlignment="1">
      <alignment horizontal="center" vertical="center"/>
    </xf>
    <xf numFmtId="176" fontId="2" fillId="0" borderId="17"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0" fontId="2" fillId="0" borderId="16" xfId="1" applyFont="1" applyBorder="1" applyAlignment="1">
      <alignment horizontal="distributed" vertical="center"/>
    </xf>
    <xf numFmtId="0" fontId="2" fillId="0" borderId="17" xfId="1" applyFont="1" applyBorder="1" applyAlignment="1">
      <alignment horizontal="distributed" vertical="center"/>
    </xf>
    <xf numFmtId="0" fontId="2" fillId="0" borderId="18" xfId="1" applyFont="1" applyBorder="1" applyAlignment="1">
      <alignment horizontal="distributed"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18" xfId="1" applyFont="1" applyFill="1" applyBorder="1" applyAlignment="1">
      <alignment horizontal="center" vertical="center"/>
    </xf>
    <xf numFmtId="180" fontId="17" fillId="0" borderId="30" xfId="1" applyNumberFormat="1" applyFont="1" applyFill="1" applyBorder="1" applyAlignment="1">
      <alignment vertical="center"/>
    </xf>
    <xf numFmtId="180" fontId="17" fillId="0" borderId="19" xfId="1" applyNumberFormat="1" applyFont="1" applyFill="1" applyBorder="1" applyAlignment="1">
      <alignment vertical="center"/>
    </xf>
    <xf numFmtId="180" fontId="17" fillId="0" borderId="30" xfId="1" applyNumberFormat="1" applyFont="1" applyBorder="1" applyAlignment="1">
      <alignment vertical="center"/>
    </xf>
    <xf numFmtId="180" fontId="17" fillId="0" borderId="19" xfId="1" applyNumberFormat="1" applyFont="1" applyBorder="1" applyAlignment="1">
      <alignment vertical="center"/>
    </xf>
    <xf numFmtId="0" fontId="2" fillId="0" borderId="3"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2" xfId="1" applyFont="1" applyFill="1" applyBorder="1" applyAlignment="1">
      <alignment horizontal="right" vertical="center" wrapText="1"/>
    </xf>
    <xf numFmtId="0" fontId="2" fillId="0" borderId="3" xfId="1" applyFont="1" applyFill="1" applyBorder="1" applyAlignment="1">
      <alignment horizontal="right" vertical="center" wrapText="1"/>
    </xf>
    <xf numFmtId="0" fontId="2" fillId="0" borderId="4" xfId="1" applyFont="1" applyFill="1" applyBorder="1" applyAlignment="1">
      <alignment horizontal="right" vertical="center" wrapText="1"/>
    </xf>
    <xf numFmtId="0" fontId="2" fillId="0" borderId="7" xfId="1" applyFont="1" applyFill="1" applyBorder="1" applyAlignment="1">
      <alignment horizontal="right" vertical="center" wrapText="1"/>
    </xf>
    <xf numFmtId="0" fontId="2" fillId="0" borderId="8" xfId="1" applyFont="1" applyFill="1" applyBorder="1" applyAlignment="1">
      <alignment horizontal="right" vertical="center" wrapText="1"/>
    </xf>
    <xf numFmtId="0" fontId="2" fillId="0" borderId="9" xfId="1" applyFont="1" applyFill="1" applyBorder="1" applyAlignment="1">
      <alignment horizontal="right" vertical="center" wrapText="1"/>
    </xf>
    <xf numFmtId="0" fontId="2" fillId="0" borderId="72" xfId="1" applyFont="1" applyFill="1" applyBorder="1" applyAlignment="1">
      <alignment horizontal="center" vertical="center" shrinkToFit="1"/>
    </xf>
    <xf numFmtId="0" fontId="2" fillId="0" borderId="73" xfId="1" applyFont="1" applyFill="1" applyBorder="1" applyAlignment="1">
      <alignment horizontal="center" vertical="center" shrinkToFit="1"/>
    </xf>
    <xf numFmtId="0" fontId="2" fillId="0" borderId="74" xfId="1" applyFont="1" applyFill="1" applyBorder="1" applyAlignment="1">
      <alignment horizontal="center" vertical="center" shrinkToFit="1"/>
    </xf>
    <xf numFmtId="0" fontId="2" fillId="0" borderId="67" xfId="1" applyFont="1" applyFill="1" applyBorder="1" applyAlignment="1">
      <alignment horizontal="center" vertical="center" shrinkToFit="1"/>
    </xf>
    <xf numFmtId="0" fontId="2" fillId="0" borderId="68" xfId="1" applyFont="1" applyFill="1" applyBorder="1" applyAlignment="1">
      <alignment horizontal="center" vertical="center" shrinkToFit="1"/>
    </xf>
    <xf numFmtId="0" fontId="2" fillId="0" borderId="69" xfId="1" applyFont="1" applyFill="1" applyBorder="1" applyAlignment="1">
      <alignment horizontal="center" vertical="center" shrinkToFit="1"/>
    </xf>
    <xf numFmtId="0" fontId="5" fillId="0" borderId="76" xfId="1" applyFont="1" applyFill="1" applyBorder="1" applyAlignment="1">
      <alignment horizontal="center" vertical="center"/>
    </xf>
    <xf numFmtId="0" fontId="5" fillId="0" borderId="79" xfId="1" applyFont="1" applyFill="1" applyBorder="1" applyAlignment="1">
      <alignment horizontal="center" vertical="center"/>
    </xf>
    <xf numFmtId="0" fontId="5" fillId="0" borderId="84" xfId="1" applyFont="1" applyFill="1" applyBorder="1" applyAlignment="1">
      <alignment horizontal="center" vertical="center"/>
    </xf>
    <xf numFmtId="0" fontId="1" fillId="0" borderId="77" xfId="1" applyFill="1" applyBorder="1" applyAlignment="1">
      <alignment horizontal="center" vertical="center"/>
    </xf>
    <xf numFmtId="0" fontId="1" fillId="0" borderId="80" xfId="1" applyFill="1" applyBorder="1" applyAlignment="1">
      <alignment horizontal="center" vertical="center"/>
    </xf>
    <xf numFmtId="0" fontId="1" fillId="0" borderId="85" xfId="1" applyFill="1" applyBorder="1" applyAlignment="1">
      <alignment horizontal="center" vertical="center"/>
    </xf>
    <xf numFmtId="0" fontId="2" fillId="0" borderId="86" xfId="1" applyFont="1" applyFill="1" applyBorder="1" applyAlignment="1">
      <alignment horizontal="center" vertical="center"/>
    </xf>
    <xf numFmtId="0" fontId="2" fillId="0" borderId="88" xfId="1" applyFont="1" applyFill="1" applyBorder="1" applyAlignment="1">
      <alignment horizontal="center" vertical="center"/>
    </xf>
    <xf numFmtId="0" fontId="2" fillId="0" borderId="89" xfId="1" applyFont="1" applyFill="1" applyBorder="1" applyAlignment="1">
      <alignment horizontal="center" vertical="center"/>
    </xf>
    <xf numFmtId="0" fontId="5" fillId="0" borderId="72" xfId="1" applyFont="1" applyFill="1" applyBorder="1" applyAlignment="1">
      <alignment horizontal="center" vertical="center"/>
    </xf>
    <xf numFmtId="0" fontId="0" fillId="0" borderId="73" xfId="0" applyFill="1" applyBorder="1" applyAlignment="1">
      <alignment horizontal="center" vertical="center"/>
    </xf>
    <xf numFmtId="0" fontId="0" fillId="0" borderId="119" xfId="0" applyFill="1" applyBorder="1" applyAlignment="1">
      <alignment horizontal="center" vertical="center"/>
    </xf>
    <xf numFmtId="0" fontId="5" fillId="0" borderId="75"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8"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5" fillId="0" borderId="67" xfId="1" applyFont="1" applyFill="1" applyBorder="1" applyAlignment="1">
      <alignment horizontal="center" vertical="center" shrinkToFit="1"/>
    </xf>
    <xf numFmtId="0" fontId="5" fillId="0" borderId="68" xfId="1" applyFont="1" applyFill="1" applyBorder="1" applyAlignment="1">
      <alignment horizontal="center" vertical="center" shrinkToFit="1"/>
    </xf>
    <xf numFmtId="0" fontId="5" fillId="0" borderId="69" xfId="1" applyFont="1" applyFill="1" applyBorder="1" applyAlignment="1">
      <alignment horizontal="center" vertical="center" shrinkToFit="1"/>
    </xf>
    <xf numFmtId="3" fontId="2" fillId="0" borderId="7" xfId="1" applyNumberFormat="1" applyFont="1" applyFill="1" applyBorder="1" applyAlignment="1"/>
    <xf numFmtId="3" fontId="2" fillId="0" borderId="8" xfId="1" applyNumberFormat="1" applyFont="1" applyFill="1" applyBorder="1" applyAlignment="1"/>
    <xf numFmtId="185" fontId="5" fillId="0" borderId="7" xfId="1" applyNumberFormat="1" applyFont="1" applyFill="1" applyBorder="1" applyAlignment="1">
      <alignment horizontal="right" vertical="center" shrinkToFit="1"/>
    </xf>
    <xf numFmtId="185" fontId="5" fillId="0" borderId="8" xfId="1" applyNumberFormat="1" applyFont="1" applyFill="1" applyBorder="1" applyAlignment="1">
      <alignment horizontal="right" vertical="center" shrinkToFit="1"/>
    </xf>
    <xf numFmtId="185" fontId="5" fillId="0" borderId="39" xfId="1" applyNumberFormat="1" applyFont="1" applyFill="1" applyBorder="1" applyAlignment="1">
      <alignment horizontal="right" vertical="center" shrinkToFit="1"/>
    </xf>
    <xf numFmtId="0" fontId="5" fillId="0" borderId="19" xfId="1" applyFont="1" applyBorder="1" applyAlignment="1">
      <alignment vertical="center" shrinkToFit="1"/>
    </xf>
    <xf numFmtId="0" fontId="5" fillId="0" borderId="0" xfId="1" applyFont="1" applyBorder="1" applyAlignment="1">
      <alignment shrinkToFit="1"/>
    </xf>
    <xf numFmtId="0" fontId="5" fillId="0" borderId="27" xfId="1" applyFont="1" applyBorder="1" applyAlignment="1">
      <alignment shrinkToFit="1"/>
    </xf>
    <xf numFmtId="0" fontId="5" fillId="0" borderId="16" xfId="1" applyFont="1" applyBorder="1" applyAlignment="1">
      <alignment vertical="center"/>
    </xf>
    <xf numFmtId="0" fontId="5" fillId="0" borderId="17" xfId="1" applyFont="1" applyBorder="1" applyAlignment="1">
      <alignment vertical="center"/>
    </xf>
    <xf numFmtId="0" fontId="5" fillId="0" borderId="36" xfId="1" applyFont="1" applyBorder="1" applyAlignment="1">
      <alignment vertical="center"/>
    </xf>
    <xf numFmtId="0" fontId="5" fillId="0" borderId="41" xfId="1" applyFont="1" applyBorder="1" applyAlignment="1">
      <alignment horizontal="center" vertical="center"/>
    </xf>
    <xf numFmtId="0" fontId="5" fillId="0" borderId="28" xfId="1" applyFont="1" applyBorder="1" applyAlignment="1">
      <alignment horizontal="center" vertical="center"/>
    </xf>
    <xf numFmtId="0" fontId="5" fillId="0" borderId="0" xfId="1" applyFont="1" applyBorder="1" applyAlignment="1">
      <alignment horizontal="center"/>
    </xf>
    <xf numFmtId="0" fontId="5" fillId="0" borderId="19" xfId="1" applyFont="1" applyBorder="1" applyAlignment="1">
      <alignment horizontal="center" vertical="center"/>
    </xf>
    <xf numFmtId="0" fontId="5" fillId="0" borderId="26"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5" fillId="0" borderId="72" xfId="1" applyFont="1" applyFill="1" applyBorder="1" applyAlignment="1">
      <alignment horizontal="center" vertical="center" shrinkToFit="1"/>
    </xf>
    <xf numFmtId="0" fontId="5" fillId="0" borderId="73" xfId="1" applyFont="1" applyFill="1" applyBorder="1" applyAlignment="1">
      <alignment horizontal="center" vertical="center" shrinkToFit="1"/>
    </xf>
    <xf numFmtId="0" fontId="5" fillId="0" borderId="74" xfId="1" applyFont="1" applyFill="1" applyBorder="1" applyAlignment="1">
      <alignment horizontal="center" vertical="center" shrinkToFit="1"/>
    </xf>
    <xf numFmtId="0" fontId="2" fillId="0" borderId="2" xfId="1" applyFont="1" applyFill="1" applyBorder="1" applyAlignment="1"/>
    <xf numFmtId="0" fontId="2" fillId="0" borderId="3" xfId="1" applyFont="1" applyFill="1" applyBorder="1" applyAlignment="1"/>
    <xf numFmtId="0" fontId="2" fillId="0" borderId="4" xfId="1" applyFont="1" applyFill="1" applyBorder="1" applyAlignment="1"/>
    <xf numFmtId="0" fontId="5" fillId="0" borderId="2" xfId="1" applyFont="1" applyFill="1" applyBorder="1" applyAlignment="1">
      <alignment vertical="top" shrinkToFit="1"/>
    </xf>
    <xf numFmtId="0" fontId="5" fillId="0" borderId="3" xfId="1" applyFont="1" applyFill="1" applyBorder="1" applyAlignment="1">
      <alignment vertical="top" shrinkToFit="1"/>
    </xf>
    <xf numFmtId="0" fontId="5" fillId="0" borderId="38" xfId="1" applyFont="1" applyFill="1" applyBorder="1" applyAlignment="1">
      <alignment vertical="top" shrinkToFit="1"/>
    </xf>
    <xf numFmtId="0" fontId="5" fillId="0" borderId="2" xfId="1" applyFont="1" applyFill="1" applyBorder="1" applyAlignment="1">
      <alignment vertical="top"/>
    </xf>
    <xf numFmtId="0" fontId="5" fillId="0" borderId="3" xfId="1" applyFont="1" applyFill="1" applyBorder="1" applyAlignment="1">
      <alignment vertical="top"/>
    </xf>
    <xf numFmtId="0" fontId="5" fillId="0" borderId="38" xfId="1" applyFont="1" applyFill="1" applyBorder="1" applyAlignment="1">
      <alignment vertical="top"/>
    </xf>
    <xf numFmtId="0" fontId="2" fillId="0" borderId="26" xfId="1" applyFont="1" applyBorder="1" applyAlignment="1">
      <alignment horizontal="center"/>
    </xf>
    <xf numFmtId="0" fontId="2" fillId="0" borderId="4" xfId="1" applyFont="1" applyBorder="1" applyAlignment="1">
      <alignment horizont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5" fillId="0" borderId="58" xfId="1" applyFont="1" applyBorder="1" applyAlignment="1">
      <alignment horizontal="center" vertical="center"/>
    </xf>
    <xf numFmtId="0" fontId="5" fillId="0" borderId="9" xfId="1" applyFont="1" applyBorder="1" applyAlignment="1">
      <alignment horizontal="center" vertical="center"/>
    </xf>
    <xf numFmtId="0" fontId="2" fillId="0" borderId="67"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5" fillId="0" borderId="21" xfId="1" applyFont="1" applyBorder="1" applyAlignment="1">
      <alignment horizontal="center" vertical="center"/>
    </xf>
    <xf numFmtId="0" fontId="5" fillId="0" borderId="12" xfId="1" applyFont="1" applyBorder="1" applyAlignment="1">
      <alignment horizontal="center" vertical="center"/>
    </xf>
    <xf numFmtId="0" fontId="5" fillId="0" borderId="16" xfId="1" applyFont="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5" xfId="1" applyFont="1" applyBorder="1" applyAlignment="1">
      <alignment horizontal="center" vertical="center"/>
    </xf>
    <xf numFmtId="0" fontId="5" fillId="0" borderId="37" xfId="1" applyFont="1" applyBorder="1" applyAlignment="1">
      <alignment horizontal="center" vertical="center"/>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10" fillId="0" borderId="67" xfId="1" applyFont="1" applyBorder="1" applyAlignment="1">
      <alignment horizontal="center" vertical="center"/>
    </xf>
    <xf numFmtId="0" fontId="10" fillId="0" borderId="68" xfId="1" applyFont="1" applyBorder="1" applyAlignment="1">
      <alignment horizontal="center" vertical="center"/>
    </xf>
    <xf numFmtId="0" fontId="10" fillId="0" borderId="69" xfId="1" applyFont="1" applyBorder="1" applyAlignment="1">
      <alignment horizontal="center" vertical="center"/>
    </xf>
    <xf numFmtId="0" fontId="5" fillId="0" borderId="7" xfId="1" applyFont="1" applyFill="1" applyBorder="1" applyAlignment="1">
      <alignment vertical="center" shrinkToFit="1"/>
    </xf>
    <xf numFmtId="0" fontId="5" fillId="0" borderId="8" xfId="1" applyFont="1" applyFill="1" applyBorder="1" applyAlignment="1">
      <alignment vertical="center" shrinkToFit="1"/>
    </xf>
    <xf numFmtId="0" fontId="1" fillId="0" borderId="8" xfId="1" applyBorder="1" applyAlignment="1"/>
    <xf numFmtId="0" fontId="1" fillId="0" borderId="39" xfId="1" applyBorder="1" applyAlignment="1"/>
    <xf numFmtId="176" fontId="5" fillId="0" borderId="16" xfId="1" applyNumberFormat="1" applyFont="1" applyFill="1" applyBorder="1" applyAlignment="1">
      <alignment horizontal="center" vertical="center"/>
    </xf>
    <xf numFmtId="176" fontId="5" fillId="0" borderId="17" xfId="1" applyNumberFormat="1" applyFont="1" applyFill="1" applyBorder="1" applyAlignment="1">
      <alignment horizontal="center" vertical="center"/>
    </xf>
    <xf numFmtId="176" fontId="5" fillId="0" borderId="18" xfId="1" applyNumberFormat="1" applyFont="1" applyFill="1" applyBorder="1" applyAlignment="1">
      <alignment horizontal="center" vertical="center"/>
    </xf>
    <xf numFmtId="0" fontId="5" fillId="0" borderId="2" xfId="1" applyFont="1" applyFill="1" applyBorder="1" applyAlignment="1"/>
    <xf numFmtId="0" fontId="5" fillId="0" borderId="3" xfId="1" applyFont="1" applyFill="1" applyBorder="1" applyAlignment="1"/>
    <xf numFmtId="0" fontId="5" fillId="0" borderId="6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22" xfId="1" applyFont="1" applyFill="1" applyBorder="1" applyAlignment="1">
      <alignment horizontal="right" vertical="center" shrinkToFit="1"/>
    </xf>
    <xf numFmtId="0" fontId="5" fillId="0" borderId="23" xfId="1" applyFont="1" applyFill="1" applyBorder="1" applyAlignment="1">
      <alignment horizontal="right" vertical="center" shrinkToFit="1"/>
    </xf>
    <xf numFmtId="0" fontId="5" fillId="0" borderId="24" xfId="1" applyFont="1" applyFill="1" applyBorder="1" applyAlignment="1">
      <alignment horizontal="right" vertical="center" shrinkToFit="1"/>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pplyBorder="1" applyAlignment="1">
      <alignment horizontal="center" vertical="center"/>
    </xf>
    <xf numFmtId="0" fontId="5" fillId="0" borderId="11"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25" xfId="1" applyFont="1" applyBorder="1" applyAlignment="1">
      <alignment horizontal="center" vertical="center"/>
    </xf>
    <xf numFmtId="0" fontId="5" fillId="0" borderId="27" xfId="1" applyFont="1" applyBorder="1" applyAlignment="1">
      <alignment horizontal="center" vertical="center"/>
    </xf>
    <xf numFmtId="0" fontId="5" fillId="0" borderId="39" xfId="1" applyFont="1" applyBorder="1" applyAlignment="1">
      <alignment horizontal="center" vertical="center"/>
    </xf>
    <xf numFmtId="0" fontId="5" fillId="0" borderId="10" xfId="1" applyFont="1" applyFill="1" applyBorder="1" applyAlignment="1">
      <alignment horizontal="right" vertical="center" shrinkToFit="1"/>
    </xf>
    <xf numFmtId="0" fontId="5" fillId="0" borderId="0" xfId="1" applyFont="1" applyFill="1" applyBorder="1" applyAlignment="1">
      <alignment horizontal="right" vertical="center" shrinkToFit="1"/>
    </xf>
    <xf numFmtId="0" fontId="5" fillId="0" borderId="11" xfId="1" applyFont="1" applyFill="1" applyBorder="1" applyAlignment="1">
      <alignment horizontal="right" vertical="center" shrinkToFit="1"/>
    </xf>
    <xf numFmtId="0" fontId="5" fillId="0" borderId="86" xfId="1" applyFont="1" applyBorder="1" applyAlignment="1">
      <alignment horizontal="center" vertical="center"/>
    </xf>
    <xf numFmtId="0" fontId="5" fillId="0" borderId="87" xfId="1" applyFont="1" applyBorder="1" applyAlignment="1">
      <alignment horizontal="center" vertical="center"/>
    </xf>
    <xf numFmtId="0" fontId="5" fillId="0" borderId="7" xfId="1" applyFont="1" applyFill="1" applyBorder="1" applyAlignment="1">
      <alignment horizontal="right" vertical="center" shrinkToFit="1"/>
    </xf>
    <xf numFmtId="0" fontId="5" fillId="0" borderId="8" xfId="1" applyFont="1" applyFill="1" applyBorder="1" applyAlignment="1">
      <alignment horizontal="right" vertical="center" shrinkToFit="1"/>
    </xf>
    <xf numFmtId="0" fontId="5" fillId="0" borderId="9" xfId="1" applyFont="1" applyFill="1" applyBorder="1" applyAlignment="1">
      <alignment horizontal="right" vertical="center" shrinkToFit="1"/>
    </xf>
    <xf numFmtId="0" fontId="5" fillId="0" borderId="2" xfId="1" applyFont="1" applyBorder="1" applyAlignment="1">
      <alignment horizont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21" fillId="0" borderId="0" xfId="0" applyFont="1" applyBorder="1" applyAlignment="1">
      <alignment vertical="center"/>
    </xf>
    <xf numFmtId="0" fontId="30" fillId="0" borderId="0" xfId="1" applyFont="1" applyAlignment="1">
      <alignment horizontal="center" vertical="center"/>
    </xf>
    <xf numFmtId="0" fontId="1" fillId="0" borderId="0" xfId="1" applyAlignment="1">
      <alignment horizontal="center" vertical="center"/>
    </xf>
    <xf numFmtId="0" fontId="10" fillId="0" borderId="0" xfId="1" applyFont="1" applyBorder="1" applyAlignment="1">
      <alignment horizontal="left"/>
    </xf>
    <xf numFmtId="0" fontId="2" fillId="0" borderId="0" xfId="1" applyFont="1" applyBorder="1" applyAlignment="1">
      <alignment horizontal="center" vertical="center" wrapText="1"/>
    </xf>
    <xf numFmtId="0" fontId="10" fillId="0" borderId="60" xfId="1" applyNumberFormat="1" applyFont="1" applyBorder="1" applyAlignment="1">
      <alignment horizontal="left" vertical="center" indent="1"/>
    </xf>
    <xf numFmtId="0" fontId="10" fillId="0" borderId="62" xfId="1" applyNumberFormat="1" applyFont="1" applyBorder="1" applyAlignment="1">
      <alignment horizontal="left" vertical="center" indent="1"/>
    </xf>
    <xf numFmtId="0" fontId="10" fillId="0" borderId="61" xfId="1" applyNumberFormat="1" applyFont="1" applyBorder="1" applyAlignment="1">
      <alignment horizontal="left" vertical="center" indent="1"/>
    </xf>
    <xf numFmtId="0" fontId="10" fillId="0" borderId="60" xfId="1" applyFont="1" applyBorder="1" applyAlignment="1">
      <alignment horizontal="left" vertical="center" indent="1"/>
    </xf>
    <xf numFmtId="0" fontId="10" fillId="0" borderId="62" xfId="1" applyFont="1" applyBorder="1" applyAlignment="1">
      <alignment horizontal="left" vertical="center" indent="1"/>
    </xf>
    <xf numFmtId="0" fontId="10" fillId="0" borderId="61" xfId="1" applyFont="1" applyBorder="1" applyAlignment="1">
      <alignment horizontal="left" vertical="center" indent="1"/>
    </xf>
    <xf numFmtId="0" fontId="1" fillId="0" borderId="16" xfId="1" applyBorder="1" applyAlignment="1"/>
    <xf numFmtId="0" fontId="0" fillId="0" borderId="17" xfId="0" applyBorder="1" applyAlignment="1"/>
    <xf numFmtId="0" fontId="0" fillId="0" borderId="107" xfId="0" applyBorder="1" applyAlignment="1"/>
    <xf numFmtId="0" fontId="0" fillId="0" borderId="18" xfId="0" applyBorder="1" applyAlignment="1"/>
    <xf numFmtId="0" fontId="1" fillId="0" borderId="2" xfId="1" applyBorder="1" applyAlignment="1"/>
    <xf numFmtId="0" fontId="0" fillId="0" borderId="3" xfId="0" applyBorder="1" applyAlignment="1"/>
    <xf numFmtId="0" fontId="0" fillId="0" borderId="102" xfId="0" applyBorder="1" applyAlignment="1"/>
    <xf numFmtId="0" fontId="0" fillId="0" borderId="7" xfId="0" applyBorder="1" applyAlignment="1"/>
    <xf numFmtId="0" fontId="0" fillId="0" borderId="8" xfId="0" applyBorder="1" applyAlignment="1"/>
    <xf numFmtId="0" fontId="0" fillId="0" borderId="101" xfId="0" applyBorder="1" applyAlignment="1"/>
    <xf numFmtId="0" fontId="0" fillId="0" borderId="4" xfId="0" applyBorder="1" applyAlignment="1"/>
    <xf numFmtId="0" fontId="2" fillId="0" borderId="8" xfId="1" applyFont="1" applyBorder="1" applyAlignment="1">
      <alignment vertical="center"/>
    </xf>
    <xf numFmtId="0" fontId="2" fillId="0" borderId="9" xfId="1" applyFont="1" applyBorder="1" applyAlignment="1">
      <alignment vertical="center"/>
    </xf>
    <xf numFmtId="0" fontId="2" fillId="0" borderId="0" xfId="1" applyFont="1" applyAlignment="1">
      <alignment horizontal="right"/>
    </xf>
    <xf numFmtId="0" fontId="2" fillId="0" borderId="0" xfId="1" applyFont="1" applyAlignment="1">
      <alignment vertical="center" shrinkToFit="1"/>
    </xf>
    <xf numFmtId="0" fontId="24" fillId="0" borderId="0" xfId="0" applyFont="1" applyAlignment="1">
      <alignment vertical="center" shrinkToFit="1"/>
    </xf>
    <xf numFmtId="0" fontId="2" fillId="0" borderId="0" xfId="1" applyFont="1" applyAlignment="1">
      <alignment shrinkToFit="1"/>
    </xf>
    <xf numFmtId="0" fontId="24" fillId="0" borderId="0" xfId="0" applyFont="1" applyAlignment="1">
      <alignment shrinkToFit="1"/>
    </xf>
    <xf numFmtId="0" fontId="2" fillId="0" borderId="10" xfId="1" applyFont="1" applyBorder="1" applyAlignment="1">
      <alignment horizontal="left" vertical="center" wrapText="1"/>
    </xf>
    <xf numFmtId="0" fontId="2" fillId="0" borderId="0"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0" xfId="1" applyFont="1" applyBorder="1" applyAlignment="1">
      <alignment horizontal="center"/>
    </xf>
    <xf numFmtId="0" fontId="2" fillId="0" borderId="100" xfId="1" applyFont="1" applyBorder="1" applyAlignment="1">
      <alignment horizontal="center"/>
    </xf>
    <xf numFmtId="0" fontId="2" fillId="0" borderId="8" xfId="1" applyFont="1" applyBorder="1" applyAlignment="1">
      <alignment horizontal="center"/>
    </xf>
    <xf numFmtId="0" fontId="2" fillId="0" borderId="101" xfId="1" applyFont="1" applyBorder="1" applyAlignment="1">
      <alignment horizontal="center"/>
    </xf>
    <xf numFmtId="0" fontId="10" fillId="0" borderId="92" xfId="1" applyFont="1" applyBorder="1" applyAlignment="1">
      <alignment horizontal="center" vertical="center"/>
    </xf>
    <xf numFmtId="0" fontId="10" fillId="0" borderId="93" xfId="1" applyFont="1" applyBorder="1" applyAlignment="1">
      <alignment horizontal="center" vertical="center"/>
    </xf>
    <xf numFmtId="0" fontId="2" fillId="0" borderId="104" xfId="1" applyFont="1" applyBorder="1" applyAlignment="1">
      <alignment horizontal="distributed" vertical="distributed"/>
    </xf>
    <xf numFmtId="0" fontId="2" fillId="0" borderId="109" xfId="1" applyFont="1" applyBorder="1" applyAlignment="1">
      <alignment horizontal="distributed" vertical="distributed"/>
    </xf>
    <xf numFmtId="0" fontId="2" fillId="0" borderId="92" xfId="1" applyFont="1" applyBorder="1" applyAlignment="1">
      <alignment horizontal="center" vertical="center"/>
    </xf>
    <xf numFmtId="0" fontId="2" fillId="0" borderId="113" xfId="1" applyFont="1" applyBorder="1" applyAlignment="1">
      <alignment horizontal="center" vertical="center"/>
    </xf>
    <xf numFmtId="0" fontId="2" fillId="0" borderId="114" xfId="1" applyFont="1" applyBorder="1" applyAlignment="1">
      <alignment horizontal="center" vertical="center"/>
    </xf>
    <xf numFmtId="0" fontId="2" fillId="0" borderId="115" xfId="1" applyFont="1" applyBorder="1" applyAlignment="1">
      <alignment horizontal="right" vertical="center"/>
    </xf>
    <xf numFmtId="0" fontId="2" fillId="0" borderId="93" xfId="1" applyFont="1" applyBorder="1" applyAlignment="1">
      <alignment horizontal="right" vertical="center"/>
    </xf>
    <xf numFmtId="0" fontId="1" fillId="0" borderId="10" xfId="1" applyBorder="1" applyAlignment="1"/>
    <xf numFmtId="0" fontId="1" fillId="0" borderId="0" xfId="1" applyBorder="1" applyAlignment="1"/>
    <xf numFmtId="0" fontId="1" fillId="0" borderId="7" xfId="1" applyBorder="1" applyAlignment="1"/>
    <xf numFmtId="0" fontId="1" fillId="0" borderId="67" xfId="1" applyBorder="1" applyAlignment="1"/>
    <xf numFmtId="0" fontId="0" fillId="0" borderId="68" xfId="0" applyBorder="1" applyAlignment="1"/>
    <xf numFmtId="0" fontId="0" fillId="0" borderId="105" xfId="0" applyBorder="1" applyAlignment="1"/>
    <xf numFmtId="0" fontId="1" fillId="0" borderId="72" xfId="1" applyBorder="1" applyAlignment="1"/>
    <xf numFmtId="0" fontId="0" fillId="0" borderId="73" xfId="0" applyBorder="1" applyAlignment="1"/>
    <xf numFmtId="0" fontId="0" fillId="0" borderId="123" xfId="0" applyBorder="1" applyAlignment="1"/>
    <xf numFmtId="0" fontId="2" fillId="0" borderId="94" xfId="1" applyFont="1" applyBorder="1" applyAlignment="1">
      <alignment horizontal="distributed" vertical="distributed"/>
    </xf>
    <xf numFmtId="0" fontId="2" fillId="0" borderId="99" xfId="1" applyFont="1" applyBorder="1" applyAlignment="1">
      <alignment horizontal="distributed" vertical="distributed"/>
    </xf>
    <xf numFmtId="0" fontId="2" fillId="0" borderId="103" xfId="1" applyFont="1" applyBorder="1" applyAlignment="1">
      <alignment horizontal="distributed" vertical="distributed"/>
    </xf>
    <xf numFmtId="0" fontId="2" fillId="0" borderId="95" xfId="1" applyFont="1" applyBorder="1" applyAlignment="1">
      <alignment horizontal="center" vertical="center"/>
    </xf>
    <xf numFmtId="0" fontId="2" fillId="0" borderId="104" xfId="1" applyFont="1" applyBorder="1" applyAlignment="1">
      <alignment horizontal="distributed" vertical="center" wrapText="1"/>
    </xf>
    <xf numFmtId="0" fontId="2" fillId="0" borderId="99" xfId="1" applyFont="1" applyBorder="1" applyAlignment="1">
      <alignment horizontal="distributed" vertical="center" wrapText="1"/>
    </xf>
    <xf numFmtId="0" fontId="2" fillId="0" borderId="103" xfId="1" applyFont="1" applyBorder="1" applyAlignment="1">
      <alignment horizontal="distributed" vertical="center" wrapText="1"/>
    </xf>
  </cellXfs>
  <cellStyles count="2">
    <cellStyle name="標準" xfId="0" builtinId="0"/>
    <cellStyle name="標準 2"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975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419100</xdr:colOff>
      <xdr:row>16</xdr:row>
      <xdr:rowOff>22860</xdr:rowOff>
    </xdr:from>
    <xdr:to>
      <xdr:col>9</xdr:col>
      <xdr:colOff>266700</xdr:colOff>
      <xdr:row>16</xdr:row>
      <xdr:rowOff>22860</xdr:rowOff>
    </xdr:to>
    <xdr:cxnSp macro="">
      <xdr:nvCxnSpPr>
        <xdr:cNvPr id="2" name="直線コネクタ 1"/>
        <xdr:cNvCxnSpPr/>
      </xdr:nvCxnSpPr>
      <xdr:spPr>
        <a:xfrm>
          <a:off x="937260" y="3063240"/>
          <a:ext cx="5516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411480</xdr:colOff>
      <xdr:row>22</xdr:row>
      <xdr:rowOff>15240</xdr:rowOff>
    </xdr:from>
    <xdr:to>
      <xdr:col>9</xdr:col>
      <xdr:colOff>259080</xdr:colOff>
      <xdr:row>22</xdr:row>
      <xdr:rowOff>15240</xdr:rowOff>
    </xdr:to>
    <xdr:cxnSp macro="">
      <xdr:nvCxnSpPr>
        <xdr:cNvPr id="3" name="直線コネクタ 2"/>
        <xdr:cNvCxnSpPr/>
      </xdr:nvCxnSpPr>
      <xdr:spPr>
        <a:xfrm>
          <a:off x="929640" y="4152900"/>
          <a:ext cx="5516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259080</xdr:colOff>
      <xdr:row>49</xdr:row>
      <xdr:rowOff>7620</xdr:rowOff>
    </xdr:from>
    <xdr:to>
      <xdr:col>9</xdr:col>
      <xdr:colOff>106680</xdr:colOff>
      <xdr:row>49</xdr:row>
      <xdr:rowOff>7620</xdr:rowOff>
    </xdr:to>
    <xdr:cxnSp macro="">
      <xdr:nvCxnSpPr>
        <xdr:cNvPr id="4" name="直線コネクタ 3"/>
        <xdr:cNvCxnSpPr/>
      </xdr:nvCxnSpPr>
      <xdr:spPr>
        <a:xfrm>
          <a:off x="777240" y="9540240"/>
          <a:ext cx="5516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701040</xdr:colOff>
      <xdr:row>51</xdr:row>
      <xdr:rowOff>15240</xdr:rowOff>
    </xdr:from>
    <xdr:to>
      <xdr:col>8</xdr:col>
      <xdr:colOff>678180</xdr:colOff>
      <xdr:row>51</xdr:row>
      <xdr:rowOff>15240</xdr:rowOff>
    </xdr:to>
    <xdr:cxnSp macro="">
      <xdr:nvCxnSpPr>
        <xdr:cNvPr id="5" name="直線コネクタ 4"/>
        <xdr:cNvCxnSpPr/>
      </xdr:nvCxnSpPr>
      <xdr:spPr>
        <a:xfrm>
          <a:off x="2636520" y="995934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7620</xdr:rowOff>
    </xdr:from>
    <xdr:to>
      <xdr:col>8</xdr:col>
      <xdr:colOff>685800</xdr:colOff>
      <xdr:row>53</xdr:row>
      <xdr:rowOff>7620</xdr:rowOff>
    </xdr:to>
    <xdr:cxnSp macro="">
      <xdr:nvCxnSpPr>
        <xdr:cNvPr id="6" name="直線コネクタ 5"/>
        <xdr:cNvCxnSpPr/>
      </xdr:nvCxnSpPr>
      <xdr:spPr>
        <a:xfrm>
          <a:off x="2644140" y="1036320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83820</xdr:colOff>
      <xdr:row>36</xdr:row>
      <xdr:rowOff>0</xdr:rowOff>
    </xdr:from>
    <xdr:to>
      <xdr:col>9</xdr:col>
      <xdr:colOff>15240</xdr:colOff>
      <xdr:row>36</xdr:row>
      <xdr:rowOff>7620</xdr:rowOff>
    </xdr:to>
    <xdr:cxnSp macro="">
      <xdr:nvCxnSpPr>
        <xdr:cNvPr id="7" name="直線コネクタ 6"/>
        <xdr:cNvCxnSpPr/>
      </xdr:nvCxnSpPr>
      <xdr:spPr>
        <a:xfrm>
          <a:off x="601980" y="7063740"/>
          <a:ext cx="5600700"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83820</xdr:colOff>
      <xdr:row>39</xdr:row>
      <xdr:rowOff>0</xdr:rowOff>
    </xdr:from>
    <xdr:to>
      <xdr:col>9</xdr:col>
      <xdr:colOff>15240</xdr:colOff>
      <xdr:row>39</xdr:row>
      <xdr:rowOff>7620</xdr:rowOff>
    </xdr:to>
    <xdr:cxnSp macro="">
      <xdr:nvCxnSpPr>
        <xdr:cNvPr id="8" name="直線コネクタ 7"/>
        <xdr:cNvCxnSpPr/>
      </xdr:nvCxnSpPr>
      <xdr:spPr>
        <a:xfrm>
          <a:off x="601980" y="7475220"/>
          <a:ext cx="5600700"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693420</xdr:colOff>
      <xdr:row>18</xdr:row>
      <xdr:rowOff>7620</xdr:rowOff>
    </xdr:from>
    <xdr:to>
      <xdr:col>8</xdr:col>
      <xdr:colOff>670560</xdr:colOff>
      <xdr:row>18</xdr:row>
      <xdr:rowOff>7620</xdr:rowOff>
    </xdr:to>
    <xdr:cxnSp macro="">
      <xdr:nvCxnSpPr>
        <xdr:cNvPr id="9" name="直線コネクタ 8"/>
        <xdr:cNvCxnSpPr/>
      </xdr:nvCxnSpPr>
      <xdr:spPr>
        <a:xfrm>
          <a:off x="2628900" y="341376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685800</xdr:colOff>
      <xdr:row>24</xdr:row>
      <xdr:rowOff>15240</xdr:rowOff>
    </xdr:from>
    <xdr:to>
      <xdr:col>8</xdr:col>
      <xdr:colOff>662940</xdr:colOff>
      <xdr:row>24</xdr:row>
      <xdr:rowOff>15240</xdr:rowOff>
    </xdr:to>
    <xdr:cxnSp macro="">
      <xdr:nvCxnSpPr>
        <xdr:cNvPr id="10" name="直線コネクタ 9"/>
        <xdr:cNvCxnSpPr/>
      </xdr:nvCxnSpPr>
      <xdr:spPr>
        <a:xfrm>
          <a:off x="2621280" y="451866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701040</xdr:colOff>
      <xdr:row>26</xdr:row>
      <xdr:rowOff>22860</xdr:rowOff>
    </xdr:from>
    <xdr:to>
      <xdr:col>8</xdr:col>
      <xdr:colOff>678180</xdr:colOff>
      <xdr:row>26</xdr:row>
      <xdr:rowOff>22860</xdr:rowOff>
    </xdr:to>
    <xdr:cxnSp macro="">
      <xdr:nvCxnSpPr>
        <xdr:cNvPr id="11" name="直線コネクタ 10"/>
        <xdr:cNvCxnSpPr/>
      </xdr:nvCxnSpPr>
      <xdr:spPr>
        <a:xfrm>
          <a:off x="2636520" y="489204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D33"/>
  <sheetViews>
    <sheetView workbookViewId="0">
      <selection activeCell="C4" sqref="C4"/>
    </sheetView>
  </sheetViews>
  <sheetFormatPr defaultRowHeight="14.4" customHeight="1"/>
  <cols>
    <col min="2" max="2" width="2.88671875" customWidth="1"/>
    <col min="3" max="3" width="27.6640625" customWidth="1"/>
    <col min="4" max="4" width="47" customWidth="1"/>
  </cols>
  <sheetData>
    <row r="2" spans="2:4" ht="14.4" customHeight="1">
      <c r="C2" t="s">
        <v>190</v>
      </c>
      <c r="D2" s="148"/>
    </row>
    <row r="3" spans="2:4" ht="14.4" customHeight="1">
      <c r="C3" s="151">
        <v>0</v>
      </c>
      <c r="D3" s="215" t="s">
        <v>114</v>
      </c>
    </row>
    <row r="5" spans="2:4" ht="14.4" customHeight="1">
      <c r="C5" s="149" t="s">
        <v>192</v>
      </c>
      <c r="D5" s="138">
        <f>IF(D3="住宅改修",IF(ISERROR(VLOOKUP(C3,#REF!,2,0))=TRUE,"",VLOOKUP(C3,#REF!,2,0)),IF(ISERROR(VLOOKUP(C3,入力用!$A$3:$B$102,2,0))=TRUE,"",IF(VLOOKUP(C3,入力用!$A$3:$B$102,2,0)="","",VLOOKUP(C3,入力用!$A$3:$B$102,2,0))))</f>
        <v>123456789</v>
      </c>
    </row>
    <row r="6" spans="2:4" ht="14.4" customHeight="1">
      <c r="C6" t="s">
        <v>193</v>
      </c>
      <c r="D6" s="138" t="str">
        <f>IF(D5&lt;&gt;"",IF(D3="住宅改修",IF(VLOOKUP($C$3,#REF!,3,0)="","",VLOOKUP($C$3,#REF!,3,0)),IF(VLOOKUP($C$3,入力用!$A$3:$C$102,3,0)="","",VLOOKUP($C$3,入力用!$A$3:$C$102,3,0))),"")</f>
        <v>会 津   太 郎</v>
      </c>
    </row>
    <row r="7" spans="2:4" ht="14.4" customHeight="1">
      <c r="C7" t="s">
        <v>229</v>
      </c>
      <c r="D7" s="159" t="str">
        <f>IF(D5&lt;&gt;"",IF(D3="住宅改修",IF(VLOOKUP($C$3,#REF!,7,0)="","",VLOOKUP($C$3,#REF!,7,0)),IF(VLOOKUP($C$3,入力用!$A$3:$G$102,7,0)="","",VLOOKUP($C$3,入力用!$A$3:$G$102,7,0))),"")</f>
        <v>要介護４</v>
      </c>
    </row>
    <row r="9" spans="2:4" ht="14.4" customHeight="1">
      <c r="B9" t="s">
        <v>202</v>
      </c>
    </row>
    <row r="10" spans="2:4" ht="14.4" customHeight="1">
      <c r="C10" s="150" t="s">
        <v>182</v>
      </c>
      <c r="D10" s="152" t="s">
        <v>347</v>
      </c>
    </row>
    <row r="11" spans="2:4" ht="14.4" customHeight="1">
      <c r="C11" s="150" t="s">
        <v>37</v>
      </c>
      <c r="D11" s="153" t="s">
        <v>402</v>
      </c>
    </row>
    <row r="12" spans="2:4" ht="14.4" customHeight="1">
      <c r="C12" s="150" t="s">
        <v>174</v>
      </c>
      <c r="D12" s="153" t="s">
        <v>403</v>
      </c>
    </row>
    <row r="13" spans="2:4" ht="14.4" customHeight="1">
      <c r="C13" s="150" t="s">
        <v>183</v>
      </c>
      <c r="D13" s="153" t="s">
        <v>404</v>
      </c>
    </row>
    <row r="14" spans="2:4" ht="14.4" customHeight="1">
      <c r="C14" s="150" t="s">
        <v>231</v>
      </c>
      <c r="D14" s="153" t="s">
        <v>348</v>
      </c>
    </row>
    <row r="15" spans="2:4" ht="14.4" customHeight="1">
      <c r="C15" s="150" t="s">
        <v>232</v>
      </c>
      <c r="D15" s="153" t="s">
        <v>346</v>
      </c>
    </row>
    <row r="17" spans="2:4" ht="14.4" customHeight="1">
      <c r="B17" t="s">
        <v>180</v>
      </c>
    </row>
    <row r="18" spans="2:4" ht="14.4" customHeight="1">
      <c r="C18" s="150" t="s">
        <v>179</v>
      </c>
      <c r="D18" s="153" t="s">
        <v>405</v>
      </c>
    </row>
    <row r="19" spans="2:4" ht="14.4" customHeight="1">
      <c r="C19" s="150" t="s">
        <v>203</v>
      </c>
      <c r="D19" s="153" t="s">
        <v>406</v>
      </c>
    </row>
    <row r="20" spans="2:4" ht="14.4" customHeight="1">
      <c r="C20" s="150" t="s">
        <v>37</v>
      </c>
      <c r="D20" s="153" t="s">
        <v>402</v>
      </c>
    </row>
    <row r="21" spans="2:4" ht="14.4" customHeight="1">
      <c r="C21" s="150" t="s">
        <v>174</v>
      </c>
      <c r="D21" s="153" t="s">
        <v>407</v>
      </c>
    </row>
    <row r="22" spans="2:4" ht="14.4" customHeight="1">
      <c r="C22" s="150" t="s">
        <v>183</v>
      </c>
      <c r="D22" s="153" t="s">
        <v>338</v>
      </c>
    </row>
    <row r="23" spans="2:4" ht="14.4" customHeight="1">
      <c r="C23" s="150" t="s">
        <v>374</v>
      </c>
      <c r="D23" s="153" t="s">
        <v>338</v>
      </c>
    </row>
    <row r="25" spans="2:4" ht="14.4" customHeight="1">
      <c r="B25" s="148" t="s">
        <v>206</v>
      </c>
    </row>
    <row r="26" spans="2:4" ht="14.4" customHeight="1">
      <c r="C26" s="150" t="s">
        <v>199</v>
      </c>
      <c r="D26" s="156" t="s">
        <v>340</v>
      </c>
    </row>
    <row r="27" spans="2:4" ht="14.4" customHeight="1">
      <c r="C27" s="150" t="s">
        <v>204</v>
      </c>
      <c r="D27" s="158">
        <v>8888</v>
      </c>
    </row>
    <row r="28" spans="2:4" ht="14.4" customHeight="1">
      <c r="C28" s="150" t="s">
        <v>200</v>
      </c>
      <c r="D28" s="156" t="s">
        <v>342</v>
      </c>
    </row>
    <row r="29" spans="2:4" ht="14.4" customHeight="1">
      <c r="C29" s="150" t="s">
        <v>205</v>
      </c>
      <c r="D29" s="155">
        <v>777</v>
      </c>
    </row>
    <row r="30" spans="2:4" ht="14.4" customHeight="1">
      <c r="C30" s="150" t="s">
        <v>201</v>
      </c>
      <c r="D30" s="156" t="s">
        <v>341</v>
      </c>
    </row>
    <row r="31" spans="2:4" ht="14.4" customHeight="1">
      <c r="C31" s="150" t="s">
        <v>209</v>
      </c>
      <c r="D31" s="157">
        <v>987654</v>
      </c>
    </row>
    <row r="32" spans="2:4" ht="14.4" customHeight="1">
      <c r="C32" s="150" t="s">
        <v>207</v>
      </c>
      <c r="D32" s="153" t="s">
        <v>408</v>
      </c>
    </row>
    <row r="33" spans="3:4" ht="14.4" customHeight="1">
      <c r="C33" s="150" t="s">
        <v>208</v>
      </c>
      <c r="D33" s="153" t="s">
        <v>409</v>
      </c>
    </row>
  </sheetData>
  <phoneticPr fontId="3"/>
  <dataValidations count="3">
    <dataValidation imeMode="off" allowBlank="1" showInputMessage="1" showErrorMessage="1" sqref="C3"/>
    <dataValidation type="list" imeMode="hiragana" allowBlank="1" sqref="D30">
      <formula1>"普通,当座"</formula1>
    </dataValidation>
    <dataValidation type="list" imeMode="off" allowBlank="1" showInputMessage="1" showErrorMessage="1" sqref="D3">
      <formula1>"福祉用具"</formula1>
    </dataValidation>
  </dataValidation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E68"/>
  <sheetViews>
    <sheetView view="pageBreakPreview" topLeftCell="A30" zoomScale="85" zoomScaleNormal="100" zoomScaleSheetLayoutView="85" workbookViewId="0">
      <selection activeCell="C46" sqref="C46"/>
    </sheetView>
  </sheetViews>
  <sheetFormatPr defaultRowHeight="13.2"/>
  <cols>
    <col min="1" max="1" width="4.88671875" customWidth="1"/>
    <col min="2" max="2" width="10.88671875" customWidth="1"/>
    <col min="3" max="3" width="26.6640625" customWidth="1"/>
    <col min="5" max="5" width="20.5546875" customWidth="1"/>
    <col min="8" max="8" width="11.33203125" customWidth="1"/>
  </cols>
  <sheetData>
    <row r="2" spans="2:3">
      <c r="B2" t="s">
        <v>235</v>
      </c>
    </row>
    <row r="4" spans="2:3">
      <c r="B4" s="177" t="s">
        <v>236</v>
      </c>
      <c r="C4" t="s">
        <v>237</v>
      </c>
    </row>
    <row r="5" spans="2:3">
      <c r="B5" s="177"/>
      <c r="C5" t="s">
        <v>238</v>
      </c>
    </row>
    <row r="7" spans="2:3">
      <c r="B7" s="177" t="s">
        <v>239</v>
      </c>
      <c r="C7" t="s">
        <v>240</v>
      </c>
    </row>
    <row r="9" spans="2:3">
      <c r="B9" s="177" t="s">
        <v>239</v>
      </c>
      <c r="C9" t="s">
        <v>242</v>
      </c>
    </row>
    <row r="11" spans="2:3">
      <c r="B11" s="177" t="s">
        <v>241</v>
      </c>
      <c r="C11" t="s">
        <v>243</v>
      </c>
    </row>
    <row r="13" spans="2:3">
      <c r="B13" s="177" t="s">
        <v>239</v>
      </c>
      <c r="C13" t="s">
        <v>244</v>
      </c>
    </row>
    <row r="15" spans="2:3">
      <c r="B15" s="177" t="s">
        <v>236</v>
      </c>
      <c r="C15" t="s">
        <v>245</v>
      </c>
    </row>
    <row r="17" spans="2:3">
      <c r="B17" s="177" t="s">
        <v>236</v>
      </c>
      <c r="C17" t="s">
        <v>246</v>
      </c>
    </row>
    <row r="18" spans="2:3">
      <c r="B18" s="177"/>
    </row>
    <row r="19" spans="2:3">
      <c r="B19" s="177" t="s">
        <v>236</v>
      </c>
      <c r="C19" t="s">
        <v>377</v>
      </c>
    </row>
    <row r="21" spans="2:3">
      <c r="B21" s="177" t="s">
        <v>236</v>
      </c>
      <c r="C21" t="s">
        <v>247</v>
      </c>
    </row>
    <row r="22" spans="2:3">
      <c r="B22" s="177"/>
    </row>
    <row r="23" spans="2:3">
      <c r="B23" s="177" t="s">
        <v>236</v>
      </c>
      <c r="C23" t="s">
        <v>248</v>
      </c>
    </row>
    <row r="24" spans="2:3">
      <c r="B24" s="177"/>
    </row>
    <row r="25" spans="2:3">
      <c r="B25" s="177"/>
      <c r="C25" s="178"/>
    </row>
    <row r="26" spans="2:3">
      <c r="B26" s="177"/>
    </row>
    <row r="27" spans="2:3">
      <c r="B27" s="177"/>
      <c r="C27" s="178"/>
    </row>
    <row r="28" spans="2:3">
      <c r="B28" s="177"/>
    </row>
    <row r="29" spans="2:3">
      <c r="B29" s="177"/>
      <c r="C29" s="178"/>
    </row>
    <row r="30" spans="2:3" ht="22.8" customHeight="1">
      <c r="B30" s="177"/>
      <c r="C30" s="178"/>
    </row>
    <row r="31" spans="2:3" ht="16.2" customHeight="1">
      <c r="B31" s="177"/>
      <c r="C31" s="178"/>
    </row>
    <row r="32" spans="2:3" ht="16.2" customHeight="1"/>
    <row r="34" spans="2:5" ht="31.2" customHeight="1"/>
    <row r="35" spans="2:5">
      <c r="B35" s="179"/>
      <c r="C35" s="180"/>
      <c r="D35" s="179"/>
      <c r="E35" s="180"/>
    </row>
    <row r="37" spans="2:5">
      <c r="B37" t="s">
        <v>249</v>
      </c>
    </row>
    <row r="39" spans="2:5">
      <c r="B39" s="177" t="s">
        <v>236</v>
      </c>
      <c r="C39" t="s">
        <v>237</v>
      </c>
    </row>
    <row r="41" spans="2:5">
      <c r="B41" s="177" t="s">
        <v>236</v>
      </c>
      <c r="C41" t="s">
        <v>256</v>
      </c>
    </row>
    <row r="43" spans="2:5">
      <c r="B43" s="177" t="s">
        <v>239</v>
      </c>
      <c r="C43" t="s">
        <v>250</v>
      </c>
    </row>
    <row r="45" spans="2:5">
      <c r="B45" s="177" t="s">
        <v>239</v>
      </c>
      <c r="C45" t="s">
        <v>380</v>
      </c>
    </row>
    <row r="46" spans="2:5">
      <c r="B46" s="177"/>
    </row>
    <row r="47" spans="2:5">
      <c r="B47" s="177" t="s">
        <v>239</v>
      </c>
      <c r="C47" t="s">
        <v>251</v>
      </c>
    </row>
    <row r="48" spans="2:5">
      <c r="B48" s="177"/>
      <c r="C48" t="s">
        <v>252</v>
      </c>
    </row>
    <row r="49" spans="2:3">
      <c r="B49" s="177"/>
    </row>
    <row r="50" spans="2:3">
      <c r="B50" s="177"/>
    </row>
    <row r="51" spans="2:3">
      <c r="B51" s="177" t="s">
        <v>253</v>
      </c>
      <c r="C51" t="s">
        <v>254</v>
      </c>
    </row>
    <row r="53" spans="2:3">
      <c r="B53" s="177" t="s">
        <v>239</v>
      </c>
      <c r="C53" t="s">
        <v>257</v>
      </c>
    </row>
    <row r="54" spans="2:3">
      <c r="C54" t="s">
        <v>258</v>
      </c>
    </row>
    <row r="56" spans="2:3">
      <c r="B56" s="177" t="s">
        <v>239</v>
      </c>
      <c r="C56" t="s">
        <v>246</v>
      </c>
    </row>
    <row r="57" spans="2:3">
      <c r="B57" s="177"/>
    </row>
    <row r="58" spans="2:3">
      <c r="B58" s="177" t="s">
        <v>378</v>
      </c>
      <c r="C58" t="s">
        <v>379</v>
      </c>
    </row>
    <row r="60" spans="2:3">
      <c r="B60" s="177" t="s">
        <v>239</v>
      </c>
      <c r="C60" t="s">
        <v>255</v>
      </c>
    </row>
    <row r="63" spans="2:3" ht="24" customHeight="1"/>
    <row r="67" spans="2:5" ht="31.2" customHeight="1"/>
    <row r="68" spans="2:5">
      <c r="B68" s="179"/>
      <c r="C68" s="180"/>
      <c r="D68" s="179"/>
      <c r="E68" s="180"/>
    </row>
  </sheetData>
  <phoneticPr fontId="3"/>
  <pageMargins left="0.2" right="0.21" top="0.56999999999999995" bottom="0.36" header="0.3" footer="0.3"/>
  <pageSetup paperSize="9"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Y1053"/>
  <sheetViews>
    <sheetView zoomScale="85" zoomScaleNormal="85" workbookViewId="0">
      <pane xSplit="3" ySplit="2" topLeftCell="AB3" activePane="bottomRight" state="frozen"/>
      <selection activeCell="E16" sqref="E16"/>
      <selection pane="topRight" activeCell="E16" sqref="E16"/>
      <selection pane="bottomLeft" activeCell="E16" sqref="E16"/>
      <selection pane="bottomRight" activeCell="AE3" sqref="AE3"/>
    </sheetView>
  </sheetViews>
  <sheetFormatPr defaultRowHeight="13.2"/>
  <cols>
    <col min="1" max="1" width="7.33203125" customWidth="1"/>
    <col min="2" max="2" width="9.88671875" bestFit="1" customWidth="1"/>
    <col min="3" max="3" width="11.77734375" customWidth="1"/>
    <col min="4" max="4" width="10.6640625" customWidth="1"/>
    <col min="5" max="5" width="9.88671875" style="137" bestFit="1" customWidth="1"/>
    <col min="6" max="6" width="5.77734375" style="134" customWidth="1"/>
    <col min="7" max="7" width="8.88671875" style="134"/>
    <col min="9" max="9" width="22" customWidth="1"/>
    <col min="10" max="10" width="13.6640625" style="134" customWidth="1"/>
    <col min="11" max="11" width="8.21875" customWidth="1"/>
    <col min="12" max="12" width="11.44140625" customWidth="1"/>
    <col min="14" max="14" width="9.77734375" customWidth="1"/>
    <col min="15" max="15" width="18.6640625" customWidth="1"/>
    <col min="16" max="16" width="18.6640625" style="190" customWidth="1"/>
    <col min="17" max="17" width="24.33203125" style="190" customWidth="1"/>
    <col min="18" max="18" width="8.77734375" style="188" customWidth="1"/>
    <col min="19" max="19" width="18.6640625" customWidth="1"/>
    <col min="20" max="20" width="18.6640625" style="190" customWidth="1"/>
    <col min="21" max="21" width="24.33203125" style="190" customWidth="1"/>
    <col min="22" max="22" width="8.77734375" style="188" customWidth="1"/>
    <col min="23" max="23" width="18.6640625" customWidth="1"/>
    <col min="24" max="24" width="18.6640625" style="190" customWidth="1"/>
    <col min="25" max="25" width="24.33203125" style="190" customWidth="1"/>
    <col min="26" max="26" width="8.77734375" style="188" customWidth="1"/>
    <col min="27" max="27" width="18.6640625" customWidth="1"/>
    <col min="28" max="28" width="18.6640625" style="190" customWidth="1"/>
    <col min="29" max="29" width="24.33203125" style="190" customWidth="1"/>
    <col min="30" max="30" width="8.77734375" style="188" customWidth="1"/>
    <col min="31" max="31" width="18.6640625" customWidth="1"/>
    <col min="32" max="32" width="18.6640625" style="190" customWidth="1"/>
    <col min="33" max="33" width="24.33203125" style="190" customWidth="1"/>
    <col min="34" max="34" width="8.77734375" style="188" customWidth="1"/>
    <col min="35" max="35" width="9.88671875" customWidth="1"/>
    <col min="36" max="36" width="9.88671875" bestFit="1" customWidth="1"/>
    <col min="37" max="37" width="9.88671875" customWidth="1"/>
    <col min="38" max="38" width="8.6640625" customWidth="1"/>
    <col min="39" max="39" width="16.5546875" customWidth="1"/>
    <col min="40" max="40" width="6.6640625" bestFit="1" customWidth="1"/>
    <col min="41" max="41" width="13.44140625" customWidth="1"/>
    <col min="42" max="42" width="10.5546875" customWidth="1"/>
    <col min="43" max="43" width="9.5546875" style="134" customWidth="1"/>
    <col min="44" max="44" width="10" style="203" customWidth="1"/>
    <col min="45" max="45" width="16.44140625" customWidth="1"/>
    <col min="46" max="46" width="25.33203125" customWidth="1"/>
    <col min="47" max="47" width="11.5546875" customWidth="1"/>
    <col min="48" max="48" width="11.5546875" style="238" customWidth="1"/>
  </cols>
  <sheetData>
    <row r="1" spans="1:48" s="134" customFormat="1" ht="13.2" customHeight="1">
      <c r="A1" s="257" t="s">
        <v>170</v>
      </c>
      <c r="B1" s="257" t="s">
        <v>171</v>
      </c>
      <c r="C1" s="258" t="s">
        <v>197</v>
      </c>
      <c r="D1" s="259"/>
      <c r="E1" s="259"/>
      <c r="F1" s="259"/>
      <c r="G1" s="259"/>
      <c r="H1" s="259"/>
      <c r="I1" s="259"/>
      <c r="J1" s="260"/>
      <c r="K1" s="261" t="s">
        <v>198</v>
      </c>
      <c r="L1" s="216" t="s">
        <v>196</v>
      </c>
      <c r="M1" s="257" t="s">
        <v>181</v>
      </c>
      <c r="N1" s="182" t="s">
        <v>259</v>
      </c>
      <c r="O1" s="257" t="s">
        <v>261</v>
      </c>
      <c r="P1" s="257"/>
      <c r="Q1" s="257"/>
      <c r="R1" s="257"/>
      <c r="S1" s="257"/>
      <c r="T1" s="257"/>
      <c r="U1" s="257"/>
      <c r="V1" s="257"/>
      <c r="W1" s="257"/>
      <c r="X1" s="257"/>
      <c r="Y1" s="257"/>
      <c r="Z1" s="257"/>
      <c r="AA1" s="257"/>
      <c r="AB1" s="257"/>
      <c r="AC1" s="257"/>
      <c r="AD1" s="257"/>
      <c r="AE1" s="216"/>
      <c r="AF1" s="216"/>
      <c r="AG1" s="216"/>
      <c r="AH1" s="216"/>
      <c r="AI1" s="261" t="s">
        <v>320</v>
      </c>
      <c r="AJ1" s="261" t="s">
        <v>322</v>
      </c>
      <c r="AK1" s="261" t="s">
        <v>230</v>
      </c>
      <c r="AL1" s="261" t="s">
        <v>321</v>
      </c>
      <c r="AM1" s="257" t="s">
        <v>210</v>
      </c>
      <c r="AN1" s="257"/>
      <c r="AO1" s="257"/>
      <c r="AP1" s="257"/>
      <c r="AQ1" s="257"/>
      <c r="AR1" s="257"/>
      <c r="AS1" s="257"/>
      <c r="AT1" s="257"/>
      <c r="AU1" s="216" t="s">
        <v>369</v>
      </c>
      <c r="AV1" s="263" t="s">
        <v>386</v>
      </c>
    </row>
    <row r="2" spans="1:48" s="134" customFormat="1" ht="25.8" customHeight="1">
      <c r="A2" s="257"/>
      <c r="B2" s="257"/>
      <c r="C2" s="159" t="s">
        <v>172</v>
      </c>
      <c r="D2" s="159" t="s">
        <v>173</v>
      </c>
      <c r="E2" s="139" t="s">
        <v>176</v>
      </c>
      <c r="F2" s="159" t="s">
        <v>177</v>
      </c>
      <c r="G2" s="159" t="s">
        <v>178</v>
      </c>
      <c r="H2" s="159" t="s">
        <v>175</v>
      </c>
      <c r="I2" s="159" t="s">
        <v>174</v>
      </c>
      <c r="J2" s="159" t="s">
        <v>183</v>
      </c>
      <c r="K2" s="262"/>
      <c r="L2" s="212" t="s">
        <v>191</v>
      </c>
      <c r="M2" s="257"/>
      <c r="N2" s="182" t="s">
        <v>260</v>
      </c>
      <c r="O2" s="159" t="s">
        <v>331</v>
      </c>
      <c r="P2" s="189" t="s">
        <v>324</v>
      </c>
      <c r="Q2" s="189" t="s">
        <v>323</v>
      </c>
      <c r="R2" s="184" t="s">
        <v>262</v>
      </c>
      <c r="S2" s="191" t="s">
        <v>332</v>
      </c>
      <c r="T2" s="189" t="s">
        <v>325</v>
      </c>
      <c r="U2" s="189" t="s">
        <v>326</v>
      </c>
      <c r="V2" s="184" t="s">
        <v>263</v>
      </c>
      <c r="W2" s="191" t="s">
        <v>333</v>
      </c>
      <c r="X2" s="189" t="s">
        <v>327</v>
      </c>
      <c r="Y2" s="189" t="s">
        <v>328</v>
      </c>
      <c r="Z2" s="184" t="s">
        <v>264</v>
      </c>
      <c r="AA2" s="191" t="s">
        <v>334</v>
      </c>
      <c r="AB2" s="189" t="s">
        <v>329</v>
      </c>
      <c r="AC2" s="189" t="s">
        <v>330</v>
      </c>
      <c r="AD2" s="184" t="s">
        <v>265</v>
      </c>
      <c r="AE2" s="239" t="s">
        <v>389</v>
      </c>
      <c r="AF2" s="189" t="s">
        <v>390</v>
      </c>
      <c r="AG2" s="189" t="s">
        <v>391</v>
      </c>
      <c r="AH2" s="184" t="s">
        <v>392</v>
      </c>
      <c r="AI2" s="265"/>
      <c r="AJ2" s="262"/>
      <c r="AK2" s="265"/>
      <c r="AL2" s="262"/>
      <c r="AM2" s="159" t="s">
        <v>199</v>
      </c>
      <c r="AN2" s="159" t="s">
        <v>211</v>
      </c>
      <c r="AO2" s="159" t="s">
        <v>200</v>
      </c>
      <c r="AP2" s="159" t="s">
        <v>205</v>
      </c>
      <c r="AQ2" s="191" t="s">
        <v>201</v>
      </c>
      <c r="AR2" s="201" t="s">
        <v>209</v>
      </c>
      <c r="AS2" s="159" t="s">
        <v>207</v>
      </c>
      <c r="AT2" s="159" t="s">
        <v>208</v>
      </c>
      <c r="AU2" s="212" t="s">
        <v>370</v>
      </c>
      <c r="AV2" s="264"/>
    </row>
    <row r="3" spans="1:48">
      <c r="A3" s="136">
        <f>IF(B3&lt;&gt;"",ROW()-3,"")</f>
        <v>0</v>
      </c>
      <c r="B3" s="140">
        <v>123456789</v>
      </c>
      <c r="C3" s="140" t="s">
        <v>335</v>
      </c>
      <c r="D3" s="140" t="s">
        <v>337</v>
      </c>
      <c r="E3" s="145">
        <v>9925</v>
      </c>
      <c r="F3" s="141" t="s">
        <v>194</v>
      </c>
      <c r="G3" s="141" t="s">
        <v>355</v>
      </c>
      <c r="H3" s="140" t="s">
        <v>339</v>
      </c>
      <c r="I3" s="142" t="s">
        <v>368</v>
      </c>
      <c r="J3" s="143" t="s">
        <v>338</v>
      </c>
      <c r="K3" s="141">
        <v>1</v>
      </c>
      <c r="L3" s="141" t="s">
        <v>195</v>
      </c>
      <c r="M3" s="144">
        <f t="shared" ref="M3:M34" si="0">IF(B3&lt;&gt;"",SUM(R3,V3,Z3,AD3),"")</f>
        <v>56300</v>
      </c>
      <c r="N3" s="183" t="s">
        <v>353</v>
      </c>
      <c r="O3" s="141" t="s">
        <v>385</v>
      </c>
      <c r="P3" s="143" t="s">
        <v>352</v>
      </c>
      <c r="Q3" s="143" t="s">
        <v>351</v>
      </c>
      <c r="R3" s="187">
        <v>9450</v>
      </c>
      <c r="S3" s="141" t="s">
        <v>319</v>
      </c>
      <c r="T3" s="143" t="s">
        <v>349</v>
      </c>
      <c r="U3" s="143" t="s">
        <v>350</v>
      </c>
      <c r="V3" s="187">
        <v>17850</v>
      </c>
      <c r="W3" s="141" t="s">
        <v>395</v>
      </c>
      <c r="X3" s="143" t="s">
        <v>396</v>
      </c>
      <c r="Y3" s="143" t="s">
        <v>381</v>
      </c>
      <c r="Z3" s="187">
        <v>21500</v>
      </c>
      <c r="AA3" s="141" t="s">
        <v>393</v>
      </c>
      <c r="AB3" s="143" t="s">
        <v>397</v>
      </c>
      <c r="AC3" s="143" t="s">
        <v>399</v>
      </c>
      <c r="AD3" s="187">
        <v>7500</v>
      </c>
      <c r="AE3" s="141" t="s">
        <v>394</v>
      </c>
      <c r="AF3" s="143" t="s">
        <v>398</v>
      </c>
      <c r="AG3" s="143" t="s">
        <v>400</v>
      </c>
      <c r="AH3" s="187">
        <v>8000</v>
      </c>
      <c r="AI3" s="145">
        <v>45294</v>
      </c>
      <c r="AJ3" s="147">
        <v>45301</v>
      </c>
      <c r="AK3" s="147">
        <v>45303</v>
      </c>
      <c r="AL3" s="146">
        <v>1</v>
      </c>
      <c r="AM3" s="154" t="s">
        <v>343</v>
      </c>
      <c r="AN3" s="154">
        <v>9999</v>
      </c>
      <c r="AO3" s="154" t="s">
        <v>344</v>
      </c>
      <c r="AP3" s="154">
        <v>888</v>
      </c>
      <c r="AQ3" s="211" t="s">
        <v>341</v>
      </c>
      <c r="AR3" s="202">
        <v>987654</v>
      </c>
      <c r="AS3" s="154" t="s">
        <v>345</v>
      </c>
      <c r="AT3" s="154" t="s">
        <v>336</v>
      </c>
      <c r="AU3" s="234" t="s">
        <v>195</v>
      </c>
      <c r="AV3" s="237">
        <v>0</v>
      </c>
    </row>
    <row r="4" spans="1:48">
      <c r="A4" s="136" t="str">
        <f t="shared" ref="A4:A67" si="1">IF(B4&lt;&gt;"",ROW()-3,"")</f>
        <v/>
      </c>
      <c r="B4" s="140"/>
      <c r="C4" s="140"/>
      <c r="D4" s="140"/>
      <c r="E4" s="145"/>
      <c r="F4" s="141"/>
      <c r="G4" s="141"/>
      <c r="H4" s="140"/>
      <c r="I4" s="142"/>
      <c r="J4" s="143"/>
      <c r="K4" s="141"/>
      <c r="L4" s="141"/>
      <c r="M4" s="144" t="str">
        <f t="shared" si="0"/>
        <v/>
      </c>
      <c r="N4" s="183"/>
      <c r="O4" s="141"/>
      <c r="P4" s="143"/>
      <c r="Q4" s="143"/>
      <c r="R4" s="187"/>
      <c r="S4" s="141"/>
      <c r="T4" s="143"/>
      <c r="U4" s="143"/>
      <c r="V4" s="187"/>
      <c r="W4" s="141"/>
      <c r="X4" s="143"/>
      <c r="Y4" s="143"/>
      <c r="Z4" s="187"/>
      <c r="AA4" s="141"/>
      <c r="AB4" s="143"/>
      <c r="AC4" s="143"/>
      <c r="AD4" s="187"/>
      <c r="AE4" s="141"/>
      <c r="AF4" s="143"/>
      <c r="AG4" s="143"/>
      <c r="AH4" s="187"/>
      <c r="AI4" s="145"/>
      <c r="AJ4" s="147"/>
      <c r="AK4" s="147"/>
      <c r="AL4" s="146"/>
      <c r="AM4" s="154"/>
      <c r="AN4" s="154"/>
      <c r="AO4" s="154"/>
      <c r="AP4" s="154"/>
      <c r="AQ4" s="211"/>
      <c r="AR4" s="202"/>
      <c r="AS4" s="154"/>
      <c r="AT4" s="154"/>
      <c r="AU4" s="234"/>
      <c r="AV4" s="237"/>
    </row>
    <row r="5" spans="1:48">
      <c r="A5" s="136" t="str">
        <f t="shared" si="1"/>
        <v/>
      </c>
      <c r="B5" s="140"/>
      <c r="C5" s="140"/>
      <c r="D5" s="140"/>
      <c r="E5" s="145"/>
      <c r="F5" s="141"/>
      <c r="G5" s="141"/>
      <c r="H5" s="140"/>
      <c r="I5" s="142"/>
      <c r="J5" s="143"/>
      <c r="K5" s="141"/>
      <c r="L5" s="141"/>
      <c r="M5" s="144" t="str">
        <f t="shared" si="0"/>
        <v/>
      </c>
      <c r="N5" s="183"/>
      <c r="O5" s="141"/>
      <c r="P5" s="143"/>
      <c r="Q5" s="143"/>
      <c r="R5" s="187"/>
      <c r="S5" s="141"/>
      <c r="T5" s="143"/>
      <c r="U5" s="143"/>
      <c r="V5" s="187"/>
      <c r="W5" s="141"/>
      <c r="X5" s="143"/>
      <c r="Y5" s="143"/>
      <c r="Z5" s="187"/>
      <c r="AA5" s="141"/>
      <c r="AB5" s="143"/>
      <c r="AC5" s="143"/>
      <c r="AD5" s="187"/>
      <c r="AE5" s="141"/>
      <c r="AF5" s="143"/>
      <c r="AG5" s="143"/>
      <c r="AH5" s="187"/>
      <c r="AI5" s="145"/>
      <c r="AJ5" s="147"/>
      <c r="AK5" s="147"/>
      <c r="AL5" s="146"/>
      <c r="AM5" s="154"/>
      <c r="AN5" s="154"/>
      <c r="AO5" s="154"/>
      <c r="AP5" s="154"/>
      <c r="AQ5" s="211"/>
      <c r="AR5" s="202"/>
      <c r="AS5" s="154"/>
      <c r="AT5" s="154"/>
      <c r="AU5" s="234"/>
      <c r="AV5" s="237"/>
    </row>
    <row r="6" spans="1:48">
      <c r="A6" s="136" t="str">
        <f t="shared" si="1"/>
        <v/>
      </c>
      <c r="B6" s="140"/>
      <c r="C6" s="140"/>
      <c r="D6" s="140"/>
      <c r="E6" s="145"/>
      <c r="F6" s="141"/>
      <c r="G6" s="141"/>
      <c r="H6" s="140"/>
      <c r="I6" s="142"/>
      <c r="J6" s="143"/>
      <c r="K6" s="141"/>
      <c r="L6" s="141"/>
      <c r="M6" s="144" t="str">
        <f t="shared" si="0"/>
        <v/>
      </c>
      <c r="N6" s="183"/>
      <c r="O6" s="141"/>
      <c r="P6" s="143"/>
      <c r="Q6" s="143"/>
      <c r="R6" s="187"/>
      <c r="S6" s="141"/>
      <c r="T6" s="143"/>
      <c r="U6" s="143"/>
      <c r="V6" s="187"/>
      <c r="W6" s="141"/>
      <c r="X6" s="143"/>
      <c r="Y6" s="143"/>
      <c r="Z6" s="187"/>
      <c r="AA6" s="141"/>
      <c r="AB6" s="143"/>
      <c r="AC6" s="143"/>
      <c r="AD6" s="187"/>
      <c r="AE6" s="141"/>
      <c r="AF6" s="143"/>
      <c r="AG6" s="143"/>
      <c r="AH6" s="187"/>
      <c r="AI6" s="145"/>
      <c r="AJ6" s="147"/>
      <c r="AK6" s="147"/>
      <c r="AL6" s="146"/>
      <c r="AM6" s="154"/>
      <c r="AN6" s="154"/>
      <c r="AO6" s="154"/>
      <c r="AP6" s="154"/>
      <c r="AQ6" s="211"/>
      <c r="AR6" s="202"/>
      <c r="AS6" s="154"/>
      <c r="AT6" s="154"/>
      <c r="AU6" s="234"/>
      <c r="AV6" s="237"/>
    </row>
    <row r="7" spans="1:48">
      <c r="A7" s="136" t="str">
        <f t="shared" si="1"/>
        <v/>
      </c>
      <c r="B7" s="140"/>
      <c r="C7" s="140"/>
      <c r="D7" s="140"/>
      <c r="E7" s="145"/>
      <c r="F7" s="141"/>
      <c r="G7" s="141"/>
      <c r="H7" s="140"/>
      <c r="I7" s="142"/>
      <c r="J7" s="143"/>
      <c r="K7" s="141"/>
      <c r="L7" s="141"/>
      <c r="M7" s="144" t="str">
        <f t="shared" si="0"/>
        <v/>
      </c>
      <c r="N7" s="183"/>
      <c r="O7" s="141"/>
      <c r="P7" s="143"/>
      <c r="Q7" s="143"/>
      <c r="R7" s="187"/>
      <c r="S7" s="141"/>
      <c r="T7" s="143"/>
      <c r="U7" s="143"/>
      <c r="V7" s="187"/>
      <c r="W7" s="141"/>
      <c r="X7" s="143"/>
      <c r="Y7" s="143"/>
      <c r="Z7" s="187"/>
      <c r="AA7" s="141"/>
      <c r="AB7" s="143"/>
      <c r="AC7" s="143"/>
      <c r="AD7" s="187"/>
      <c r="AE7" s="141"/>
      <c r="AF7" s="143"/>
      <c r="AG7" s="143"/>
      <c r="AH7" s="187"/>
      <c r="AI7" s="145"/>
      <c r="AJ7" s="147"/>
      <c r="AK7" s="147"/>
      <c r="AL7" s="146"/>
      <c r="AM7" s="154"/>
      <c r="AN7" s="154"/>
      <c r="AO7" s="154"/>
      <c r="AP7" s="154"/>
      <c r="AQ7" s="211"/>
      <c r="AR7" s="202"/>
      <c r="AS7" s="154"/>
      <c r="AT7" s="154"/>
      <c r="AU7" s="234"/>
      <c r="AV7" s="237"/>
    </row>
    <row r="8" spans="1:48">
      <c r="A8" s="136" t="str">
        <f t="shared" si="1"/>
        <v/>
      </c>
      <c r="B8" s="140"/>
      <c r="C8" s="140"/>
      <c r="D8" s="140"/>
      <c r="E8" s="145"/>
      <c r="F8" s="141"/>
      <c r="G8" s="141"/>
      <c r="H8" s="140"/>
      <c r="I8" s="142"/>
      <c r="J8" s="143"/>
      <c r="K8" s="141"/>
      <c r="L8" s="141"/>
      <c r="M8" s="144" t="str">
        <f t="shared" si="0"/>
        <v/>
      </c>
      <c r="N8" s="183"/>
      <c r="O8" s="141"/>
      <c r="P8" s="143"/>
      <c r="Q8" s="143"/>
      <c r="R8" s="187"/>
      <c r="S8" s="141"/>
      <c r="T8" s="143"/>
      <c r="U8" s="143"/>
      <c r="V8" s="187"/>
      <c r="W8" s="141"/>
      <c r="X8" s="143"/>
      <c r="Y8" s="143"/>
      <c r="Z8" s="187"/>
      <c r="AA8" s="141"/>
      <c r="AB8" s="143"/>
      <c r="AC8" s="143"/>
      <c r="AD8" s="187"/>
      <c r="AE8" s="141"/>
      <c r="AF8" s="143"/>
      <c r="AG8" s="143"/>
      <c r="AH8" s="187"/>
      <c r="AI8" s="145"/>
      <c r="AJ8" s="147"/>
      <c r="AK8" s="147"/>
      <c r="AL8" s="146"/>
      <c r="AM8" s="154"/>
      <c r="AN8" s="154"/>
      <c r="AO8" s="154"/>
      <c r="AP8" s="154"/>
      <c r="AQ8" s="211"/>
      <c r="AR8" s="202"/>
      <c r="AS8" s="154"/>
      <c r="AT8" s="154"/>
      <c r="AU8" s="234"/>
      <c r="AV8" s="237"/>
    </row>
    <row r="9" spans="1:48">
      <c r="A9" s="136" t="str">
        <f t="shared" si="1"/>
        <v/>
      </c>
      <c r="B9" s="140"/>
      <c r="C9" s="140"/>
      <c r="D9" s="140"/>
      <c r="E9" s="145"/>
      <c r="F9" s="141"/>
      <c r="G9" s="141"/>
      <c r="H9" s="140"/>
      <c r="I9" s="142"/>
      <c r="J9" s="143"/>
      <c r="K9" s="141"/>
      <c r="L9" s="141"/>
      <c r="M9" s="144" t="str">
        <f t="shared" si="0"/>
        <v/>
      </c>
      <c r="N9" s="183"/>
      <c r="O9" s="141"/>
      <c r="P9" s="143"/>
      <c r="Q9" s="143"/>
      <c r="R9" s="187"/>
      <c r="S9" s="141"/>
      <c r="T9" s="143"/>
      <c r="U9" s="143"/>
      <c r="V9" s="187"/>
      <c r="W9" s="141"/>
      <c r="X9" s="143"/>
      <c r="Y9" s="143"/>
      <c r="Z9" s="187"/>
      <c r="AA9" s="141"/>
      <c r="AB9" s="143"/>
      <c r="AC9" s="143"/>
      <c r="AD9" s="187"/>
      <c r="AE9" s="141"/>
      <c r="AF9" s="143"/>
      <c r="AG9" s="143"/>
      <c r="AH9" s="187"/>
      <c r="AI9" s="145"/>
      <c r="AJ9" s="147"/>
      <c r="AK9" s="147"/>
      <c r="AL9" s="146"/>
      <c r="AM9" s="154"/>
      <c r="AN9" s="154"/>
      <c r="AO9" s="154"/>
      <c r="AP9" s="154"/>
      <c r="AQ9" s="211"/>
      <c r="AR9" s="202"/>
      <c r="AS9" s="154"/>
      <c r="AT9" s="154"/>
      <c r="AU9" s="234"/>
      <c r="AV9" s="237"/>
    </row>
    <row r="10" spans="1:48">
      <c r="A10" s="136" t="str">
        <f t="shared" si="1"/>
        <v/>
      </c>
      <c r="B10" s="140"/>
      <c r="C10" s="140"/>
      <c r="D10" s="140"/>
      <c r="E10" s="145"/>
      <c r="F10" s="141"/>
      <c r="G10" s="141"/>
      <c r="H10" s="140"/>
      <c r="I10" s="142"/>
      <c r="J10" s="143"/>
      <c r="K10" s="141"/>
      <c r="L10" s="141"/>
      <c r="M10" s="144" t="str">
        <f t="shared" si="0"/>
        <v/>
      </c>
      <c r="N10" s="183"/>
      <c r="O10" s="141"/>
      <c r="P10" s="143"/>
      <c r="Q10" s="143"/>
      <c r="R10" s="187"/>
      <c r="S10" s="141"/>
      <c r="T10" s="143"/>
      <c r="U10" s="143"/>
      <c r="V10" s="187"/>
      <c r="W10" s="141"/>
      <c r="X10" s="143"/>
      <c r="Y10" s="143"/>
      <c r="Z10" s="187"/>
      <c r="AA10" s="141"/>
      <c r="AB10" s="143"/>
      <c r="AC10" s="143"/>
      <c r="AD10" s="187"/>
      <c r="AE10" s="141"/>
      <c r="AF10" s="143"/>
      <c r="AG10" s="143"/>
      <c r="AH10" s="187"/>
      <c r="AI10" s="145"/>
      <c r="AJ10" s="147"/>
      <c r="AK10" s="147"/>
      <c r="AL10" s="146"/>
      <c r="AM10" s="154"/>
      <c r="AN10" s="154"/>
      <c r="AO10" s="154"/>
      <c r="AP10" s="154"/>
      <c r="AQ10" s="211"/>
      <c r="AR10" s="202"/>
      <c r="AS10" s="154"/>
      <c r="AT10" s="154"/>
      <c r="AU10" s="234"/>
      <c r="AV10" s="237"/>
    </row>
    <row r="11" spans="1:48">
      <c r="A11" s="136" t="str">
        <f t="shared" si="1"/>
        <v/>
      </c>
      <c r="B11" s="140"/>
      <c r="C11" s="140"/>
      <c r="D11" s="140"/>
      <c r="E11" s="145"/>
      <c r="F11" s="141"/>
      <c r="G11" s="141"/>
      <c r="H11" s="140"/>
      <c r="I11" s="142"/>
      <c r="J11" s="143"/>
      <c r="K11" s="141"/>
      <c r="L11" s="141"/>
      <c r="M11" s="144" t="str">
        <f t="shared" si="0"/>
        <v/>
      </c>
      <c r="N11" s="183"/>
      <c r="O11" s="141"/>
      <c r="P11" s="143"/>
      <c r="Q11" s="143"/>
      <c r="R11" s="187"/>
      <c r="S11" s="141"/>
      <c r="T11" s="143"/>
      <c r="U11" s="143"/>
      <c r="V11" s="187"/>
      <c r="W11" s="141"/>
      <c r="X11" s="143"/>
      <c r="Y11" s="143"/>
      <c r="Z11" s="187"/>
      <c r="AA11" s="141"/>
      <c r="AB11" s="143"/>
      <c r="AC11" s="143"/>
      <c r="AD11" s="187"/>
      <c r="AE11" s="141"/>
      <c r="AF11" s="143"/>
      <c r="AG11" s="143"/>
      <c r="AH11" s="187"/>
      <c r="AI11" s="145"/>
      <c r="AJ11" s="147"/>
      <c r="AK11" s="147"/>
      <c r="AL11" s="146"/>
      <c r="AM11" s="154"/>
      <c r="AN11" s="154"/>
      <c r="AO11" s="154"/>
      <c r="AP11" s="154"/>
      <c r="AQ11" s="211"/>
      <c r="AR11" s="202"/>
      <c r="AS11" s="154"/>
      <c r="AT11" s="154"/>
      <c r="AU11" s="234"/>
      <c r="AV11" s="237"/>
    </row>
    <row r="12" spans="1:48">
      <c r="A12" s="136" t="str">
        <f t="shared" si="1"/>
        <v/>
      </c>
      <c r="B12" s="140"/>
      <c r="C12" s="140"/>
      <c r="D12" s="140"/>
      <c r="E12" s="145"/>
      <c r="F12" s="141"/>
      <c r="G12" s="141"/>
      <c r="H12" s="140"/>
      <c r="I12" s="142"/>
      <c r="J12" s="143"/>
      <c r="K12" s="141"/>
      <c r="L12" s="141"/>
      <c r="M12" s="144" t="str">
        <f t="shared" si="0"/>
        <v/>
      </c>
      <c r="N12" s="183"/>
      <c r="O12" s="141"/>
      <c r="P12" s="143"/>
      <c r="Q12" s="143"/>
      <c r="R12" s="187"/>
      <c r="S12" s="141"/>
      <c r="T12" s="143"/>
      <c r="U12" s="143"/>
      <c r="V12" s="187"/>
      <c r="W12" s="141"/>
      <c r="X12" s="143"/>
      <c r="Y12" s="143"/>
      <c r="Z12" s="187"/>
      <c r="AA12" s="141"/>
      <c r="AB12" s="143"/>
      <c r="AC12" s="143"/>
      <c r="AD12" s="187"/>
      <c r="AE12" s="141"/>
      <c r="AF12" s="143"/>
      <c r="AG12" s="143"/>
      <c r="AH12" s="187"/>
      <c r="AI12" s="145"/>
      <c r="AJ12" s="147"/>
      <c r="AK12" s="147"/>
      <c r="AL12" s="146"/>
      <c r="AM12" s="154"/>
      <c r="AN12" s="154"/>
      <c r="AO12" s="154"/>
      <c r="AP12" s="154"/>
      <c r="AQ12" s="211"/>
      <c r="AR12" s="202"/>
      <c r="AS12" s="154"/>
      <c r="AT12" s="154"/>
      <c r="AU12" s="234"/>
      <c r="AV12" s="237"/>
    </row>
    <row r="13" spans="1:48">
      <c r="A13" s="136" t="str">
        <f t="shared" si="1"/>
        <v/>
      </c>
      <c r="B13" s="140"/>
      <c r="C13" s="140"/>
      <c r="D13" s="140"/>
      <c r="E13" s="145"/>
      <c r="F13" s="141"/>
      <c r="G13" s="141"/>
      <c r="H13" s="140"/>
      <c r="I13" s="142"/>
      <c r="J13" s="143"/>
      <c r="K13" s="141"/>
      <c r="L13" s="141"/>
      <c r="M13" s="144" t="str">
        <f t="shared" si="0"/>
        <v/>
      </c>
      <c r="N13" s="183"/>
      <c r="O13" s="141"/>
      <c r="P13" s="143"/>
      <c r="Q13" s="143"/>
      <c r="R13" s="187"/>
      <c r="S13" s="141"/>
      <c r="T13" s="143"/>
      <c r="U13" s="143"/>
      <c r="V13" s="187"/>
      <c r="W13" s="141"/>
      <c r="X13" s="143"/>
      <c r="Y13" s="143"/>
      <c r="Z13" s="187"/>
      <c r="AA13" s="141"/>
      <c r="AB13" s="143"/>
      <c r="AC13" s="143"/>
      <c r="AD13" s="187"/>
      <c r="AE13" s="141"/>
      <c r="AF13" s="143"/>
      <c r="AG13" s="143"/>
      <c r="AH13" s="187"/>
      <c r="AI13" s="145"/>
      <c r="AJ13" s="147"/>
      <c r="AK13" s="147"/>
      <c r="AL13" s="146"/>
      <c r="AM13" s="154"/>
      <c r="AN13" s="154"/>
      <c r="AO13" s="154"/>
      <c r="AP13" s="154"/>
      <c r="AQ13" s="211"/>
      <c r="AR13" s="202"/>
      <c r="AS13" s="154"/>
      <c r="AT13" s="154"/>
      <c r="AU13" s="234"/>
      <c r="AV13" s="237"/>
    </row>
    <row r="14" spans="1:48">
      <c r="A14" s="136" t="str">
        <f t="shared" si="1"/>
        <v/>
      </c>
      <c r="B14" s="140"/>
      <c r="C14" s="140"/>
      <c r="D14" s="140"/>
      <c r="E14" s="145"/>
      <c r="F14" s="141"/>
      <c r="G14" s="141"/>
      <c r="H14" s="140"/>
      <c r="I14" s="142"/>
      <c r="J14" s="143"/>
      <c r="K14" s="141"/>
      <c r="L14" s="141"/>
      <c r="M14" s="144" t="str">
        <f t="shared" si="0"/>
        <v/>
      </c>
      <c r="N14" s="183"/>
      <c r="O14" s="141"/>
      <c r="P14" s="143"/>
      <c r="Q14" s="143"/>
      <c r="R14" s="187"/>
      <c r="S14" s="141"/>
      <c r="T14" s="143"/>
      <c r="U14" s="143"/>
      <c r="V14" s="187"/>
      <c r="W14" s="141"/>
      <c r="X14" s="143"/>
      <c r="Y14" s="143"/>
      <c r="Z14" s="187"/>
      <c r="AA14" s="141"/>
      <c r="AB14" s="143"/>
      <c r="AC14" s="143"/>
      <c r="AD14" s="187"/>
      <c r="AE14" s="141"/>
      <c r="AF14" s="143"/>
      <c r="AG14" s="143"/>
      <c r="AH14" s="187"/>
      <c r="AI14" s="145"/>
      <c r="AJ14" s="147"/>
      <c r="AK14" s="147"/>
      <c r="AL14" s="146"/>
      <c r="AM14" s="154"/>
      <c r="AN14" s="154"/>
      <c r="AO14" s="154"/>
      <c r="AP14" s="154"/>
      <c r="AQ14" s="211"/>
      <c r="AR14" s="202"/>
      <c r="AS14" s="154"/>
      <c r="AT14" s="154"/>
      <c r="AU14" s="234"/>
      <c r="AV14" s="237"/>
    </row>
    <row r="15" spans="1:48">
      <c r="A15" s="136" t="str">
        <f t="shared" si="1"/>
        <v/>
      </c>
      <c r="B15" s="140"/>
      <c r="C15" s="140"/>
      <c r="D15" s="140"/>
      <c r="E15" s="145"/>
      <c r="F15" s="141"/>
      <c r="G15" s="141"/>
      <c r="H15" s="140"/>
      <c r="I15" s="142"/>
      <c r="J15" s="143"/>
      <c r="K15" s="141"/>
      <c r="L15" s="141"/>
      <c r="M15" s="144" t="str">
        <f t="shared" si="0"/>
        <v/>
      </c>
      <c r="N15" s="183"/>
      <c r="O15" s="141"/>
      <c r="P15" s="143"/>
      <c r="Q15" s="143"/>
      <c r="R15" s="187"/>
      <c r="S15" s="141"/>
      <c r="T15" s="143"/>
      <c r="U15" s="143"/>
      <c r="V15" s="187"/>
      <c r="W15" s="141"/>
      <c r="X15" s="143"/>
      <c r="Y15" s="143"/>
      <c r="Z15" s="187"/>
      <c r="AA15" s="141"/>
      <c r="AB15" s="143"/>
      <c r="AC15" s="143"/>
      <c r="AD15" s="187"/>
      <c r="AE15" s="141"/>
      <c r="AF15" s="143"/>
      <c r="AG15" s="143"/>
      <c r="AH15" s="187"/>
      <c r="AI15" s="145"/>
      <c r="AJ15" s="147"/>
      <c r="AK15" s="147"/>
      <c r="AL15" s="146"/>
      <c r="AM15" s="154"/>
      <c r="AN15" s="154"/>
      <c r="AO15" s="154"/>
      <c r="AP15" s="154"/>
      <c r="AQ15" s="211"/>
      <c r="AR15" s="202"/>
      <c r="AS15" s="154"/>
      <c r="AT15" s="154"/>
      <c r="AU15" s="234"/>
      <c r="AV15" s="237"/>
    </row>
    <row r="16" spans="1:48">
      <c r="A16" s="136" t="str">
        <f t="shared" si="1"/>
        <v/>
      </c>
      <c r="B16" s="140"/>
      <c r="C16" s="140"/>
      <c r="D16" s="140"/>
      <c r="E16" s="145"/>
      <c r="F16" s="141"/>
      <c r="G16" s="141"/>
      <c r="H16" s="140"/>
      <c r="I16" s="142"/>
      <c r="J16" s="143"/>
      <c r="K16" s="141"/>
      <c r="L16" s="141"/>
      <c r="M16" s="144" t="str">
        <f t="shared" si="0"/>
        <v/>
      </c>
      <c r="N16" s="183"/>
      <c r="O16" s="141"/>
      <c r="P16" s="143"/>
      <c r="Q16" s="143"/>
      <c r="R16" s="187"/>
      <c r="S16" s="141"/>
      <c r="T16" s="143"/>
      <c r="U16" s="143"/>
      <c r="V16" s="187"/>
      <c r="W16" s="141"/>
      <c r="X16" s="143"/>
      <c r="Y16" s="143"/>
      <c r="Z16" s="187"/>
      <c r="AA16" s="141"/>
      <c r="AB16" s="143"/>
      <c r="AC16" s="143"/>
      <c r="AD16" s="187"/>
      <c r="AE16" s="141"/>
      <c r="AF16" s="143"/>
      <c r="AG16" s="143"/>
      <c r="AH16" s="187"/>
      <c r="AI16" s="145"/>
      <c r="AJ16" s="147"/>
      <c r="AK16" s="147"/>
      <c r="AL16" s="146"/>
      <c r="AM16" s="154"/>
      <c r="AN16" s="154"/>
      <c r="AO16" s="154"/>
      <c r="AP16" s="154"/>
      <c r="AQ16" s="211"/>
      <c r="AR16" s="202"/>
      <c r="AS16" s="154"/>
      <c r="AT16" s="154"/>
      <c r="AU16" s="234"/>
      <c r="AV16" s="237"/>
    </row>
    <row r="17" spans="1:48">
      <c r="A17" s="136" t="str">
        <f t="shared" si="1"/>
        <v/>
      </c>
      <c r="B17" s="140"/>
      <c r="C17" s="140"/>
      <c r="D17" s="140"/>
      <c r="E17" s="145"/>
      <c r="F17" s="141"/>
      <c r="G17" s="141"/>
      <c r="H17" s="140"/>
      <c r="I17" s="142"/>
      <c r="J17" s="143"/>
      <c r="K17" s="141"/>
      <c r="L17" s="141"/>
      <c r="M17" s="144" t="str">
        <f t="shared" si="0"/>
        <v/>
      </c>
      <c r="N17" s="183"/>
      <c r="O17" s="141"/>
      <c r="P17" s="143"/>
      <c r="Q17" s="143"/>
      <c r="R17" s="187"/>
      <c r="S17" s="141"/>
      <c r="T17" s="143"/>
      <c r="U17" s="143"/>
      <c r="V17" s="187"/>
      <c r="W17" s="141"/>
      <c r="X17" s="143"/>
      <c r="Y17" s="143"/>
      <c r="Z17" s="187"/>
      <c r="AA17" s="141"/>
      <c r="AB17" s="143"/>
      <c r="AC17" s="143"/>
      <c r="AD17" s="187"/>
      <c r="AE17" s="141"/>
      <c r="AF17" s="143"/>
      <c r="AG17" s="143"/>
      <c r="AH17" s="187"/>
      <c r="AI17" s="145"/>
      <c r="AJ17" s="147"/>
      <c r="AK17" s="147"/>
      <c r="AL17" s="146"/>
      <c r="AM17" s="154"/>
      <c r="AN17" s="154"/>
      <c r="AO17" s="154"/>
      <c r="AP17" s="154"/>
      <c r="AQ17" s="211"/>
      <c r="AR17" s="202"/>
      <c r="AS17" s="154"/>
      <c r="AT17" s="154"/>
      <c r="AU17" s="234"/>
      <c r="AV17" s="237"/>
    </row>
    <row r="18" spans="1:48">
      <c r="A18" s="136" t="str">
        <f t="shared" si="1"/>
        <v/>
      </c>
      <c r="B18" s="140"/>
      <c r="C18" s="140"/>
      <c r="D18" s="140"/>
      <c r="E18" s="145"/>
      <c r="F18" s="141"/>
      <c r="G18" s="141"/>
      <c r="H18" s="140"/>
      <c r="I18" s="142"/>
      <c r="J18" s="143"/>
      <c r="K18" s="141"/>
      <c r="L18" s="141"/>
      <c r="M18" s="144" t="str">
        <f t="shared" si="0"/>
        <v/>
      </c>
      <c r="N18" s="183"/>
      <c r="O18" s="141"/>
      <c r="P18" s="143"/>
      <c r="Q18" s="143"/>
      <c r="R18" s="187"/>
      <c r="S18" s="141"/>
      <c r="T18" s="143"/>
      <c r="U18" s="143"/>
      <c r="V18" s="187"/>
      <c r="W18" s="141"/>
      <c r="X18" s="143"/>
      <c r="Y18" s="143"/>
      <c r="Z18" s="187"/>
      <c r="AA18" s="141"/>
      <c r="AB18" s="143"/>
      <c r="AC18" s="143"/>
      <c r="AD18" s="187"/>
      <c r="AE18" s="141"/>
      <c r="AF18" s="143"/>
      <c r="AG18" s="143"/>
      <c r="AH18" s="187"/>
      <c r="AI18" s="145"/>
      <c r="AJ18" s="147"/>
      <c r="AK18" s="147"/>
      <c r="AL18" s="146"/>
      <c r="AM18" s="154"/>
      <c r="AN18" s="154"/>
      <c r="AO18" s="154"/>
      <c r="AP18" s="154"/>
      <c r="AQ18" s="211"/>
      <c r="AR18" s="202"/>
      <c r="AS18" s="154"/>
      <c r="AT18" s="154"/>
      <c r="AU18" s="234"/>
      <c r="AV18" s="237"/>
    </row>
    <row r="19" spans="1:48">
      <c r="A19" s="136" t="str">
        <f t="shared" si="1"/>
        <v/>
      </c>
      <c r="B19" s="140"/>
      <c r="C19" s="140"/>
      <c r="D19" s="140"/>
      <c r="E19" s="145"/>
      <c r="F19" s="141"/>
      <c r="G19" s="141"/>
      <c r="H19" s="140"/>
      <c r="I19" s="142"/>
      <c r="J19" s="143"/>
      <c r="K19" s="141"/>
      <c r="L19" s="141"/>
      <c r="M19" s="144" t="str">
        <f t="shared" si="0"/>
        <v/>
      </c>
      <c r="N19" s="183"/>
      <c r="O19" s="141"/>
      <c r="P19" s="143"/>
      <c r="Q19" s="143"/>
      <c r="R19" s="187"/>
      <c r="S19" s="141"/>
      <c r="T19" s="143"/>
      <c r="U19" s="143"/>
      <c r="V19" s="187"/>
      <c r="W19" s="141"/>
      <c r="X19" s="143"/>
      <c r="Y19" s="143"/>
      <c r="Z19" s="187"/>
      <c r="AA19" s="141"/>
      <c r="AB19" s="143"/>
      <c r="AC19" s="143"/>
      <c r="AD19" s="187"/>
      <c r="AE19" s="141"/>
      <c r="AF19" s="143"/>
      <c r="AG19" s="143"/>
      <c r="AH19" s="187"/>
      <c r="AI19" s="145"/>
      <c r="AJ19" s="147"/>
      <c r="AK19" s="147"/>
      <c r="AL19" s="146"/>
      <c r="AM19" s="154"/>
      <c r="AN19" s="154"/>
      <c r="AO19" s="154"/>
      <c r="AP19" s="154"/>
      <c r="AQ19" s="211"/>
      <c r="AR19" s="202"/>
      <c r="AS19" s="154"/>
      <c r="AT19" s="154"/>
      <c r="AU19" s="234"/>
      <c r="AV19" s="237"/>
    </row>
    <row r="20" spans="1:48">
      <c r="A20" s="136" t="str">
        <f t="shared" si="1"/>
        <v/>
      </c>
      <c r="B20" s="140"/>
      <c r="C20" s="140"/>
      <c r="D20" s="140"/>
      <c r="E20" s="145"/>
      <c r="F20" s="141"/>
      <c r="G20" s="141"/>
      <c r="H20" s="140"/>
      <c r="I20" s="142"/>
      <c r="J20" s="143"/>
      <c r="K20" s="141"/>
      <c r="L20" s="141"/>
      <c r="M20" s="144" t="str">
        <f t="shared" si="0"/>
        <v/>
      </c>
      <c r="N20" s="183"/>
      <c r="O20" s="141"/>
      <c r="P20" s="143"/>
      <c r="Q20" s="143"/>
      <c r="R20" s="187"/>
      <c r="S20" s="141"/>
      <c r="T20" s="143"/>
      <c r="U20" s="143"/>
      <c r="V20" s="187"/>
      <c r="W20" s="141"/>
      <c r="X20" s="143"/>
      <c r="Y20" s="143"/>
      <c r="Z20" s="187"/>
      <c r="AA20" s="141"/>
      <c r="AB20" s="143"/>
      <c r="AC20" s="143"/>
      <c r="AD20" s="187"/>
      <c r="AE20" s="141"/>
      <c r="AF20" s="143"/>
      <c r="AG20" s="143"/>
      <c r="AH20" s="187"/>
      <c r="AI20" s="145"/>
      <c r="AJ20" s="147"/>
      <c r="AK20" s="147"/>
      <c r="AL20" s="146"/>
      <c r="AM20" s="154"/>
      <c r="AN20" s="154"/>
      <c r="AO20" s="154"/>
      <c r="AP20" s="154"/>
      <c r="AQ20" s="211"/>
      <c r="AR20" s="202"/>
      <c r="AS20" s="154"/>
      <c r="AT20" s="154"/>
      <c r="AU20" s="234"/>
      <c r="AV20" s="237"/>
    </row>
    <row r="21" spans="1:48">
      <c r="A21" s="136" t="str">
        <f t="shared" si="1"/>
        <v/>
      </c>
      <c r="B21" s="140"/>
      <c r="C21" s="140"/>
      <c r="D21" s="140"/>
      <c r="E21" s="145"/>
      <c r="F21" s="141"/>
      <c r="G21" s="141"/>
      <c r="H21" s="140"/>
      <c r="I21" s="142"/>
      <c r="J21" s="143"/>
      <c r="K21" s="141"/>
      <c r="L21" s="141"/>
      <c r="M21" s="144" t="str">
        <f t="shared" si="0"/>
        <v/>
      </c>
      <c r="N21" s="183"/>
      <c r="O21" s="141"/>
      <c r="P21" s="143"/>
      <c r="Q21" s="143"/>
      <c r="R21" s="187"/>
      <c r="S21" s="141"/>
      <c r="T21" s="143"/>
      <c r="U21" s="143"/>
      <c r="V21" s="187"/>
      <c r="W21" s="141"/>
      <c r="X21" s="143"/>
      <c r="Y21" s="143"/>
      <c r="Z21" s="187"/>
      <c r="AA21" s="141"/>
      <c r="AB21" s="143"/>
      <c r="AC21" s="143"/>
      <c r="AD21" s="187"/>
      <c r="AE21" s="141"/>
      <c r="AF21" s="143"/>
      <c r="AG21" s="143"/>
      <c r="AH21" s="187"/>
      <c r="AI21" s="145"/>
      <c r="AJ21" s="147"/>
      <c r="AK21" s="147"/>
      <c r="AL21" s="146"/>
      <c r="AM21" s="154"/>
      <c r="AN21" s="154"/>
      <c r="AO21" s="154"/>
      <c r="AP21" s="154"/>
      <c r="AQ21" s="211"/>
      <c r="AR21" s="202"/>
      <c r="AS21" s="154"/>
      <c r="AT21" s="154"/>
      <c r="AU21" s="234"/>
      <c r="AV21" s="237"/>
    </row>
    <row r="22" spans="1:48">
      <c r="A22" s="136" t="str">
        <f t="shared" si="1"/>
        <v/>
      </c>
      <c r="B22" s="140"/>
      <c r="C22" s="140"/>
      <c r="D22" s="140"/>
      <c r="E22" s="145"/>
      <c r="F22" s="141"/>
      <c r="G22" s="141"/>
      <c r="H22" s="140"/>
      <c r="I22" s="142"/>
      <c r="J22" s="143"/>
      <c r="K22" s="141"/>
      <c r="L22" s="141"/>
      <c r="M22" s="144" t="str">
        <f t="shared" si="0"/>
        <v/>
      </c>
      <c r="N22" s="183"/>
      <c r="O22" s="141"/>
      <c r="P22" s="143"/>
      <c r="Q22" s="143"/>
      <c r="R22" s="187"/>
      <c r="S22" s="141"/>
      <c r="T22" s="143"/>
      <c r="U22" s="143"/>
      <c r="V22" s="187"/>
      <c r="W22" s="141"/>
      <c r="X22" s="143"/>
      <c r="Y22" s="143"/>
      <c r="Z22" s="187"/>
      <c r="AA22" s="141"/>
      <c r="AB22" s="143"/>
      <c r="AC22" s="143"/>
      <c r="AD22" s="187"/>
      <c r="AE22" s="141"/>
      <c r="AF22" s="143"/>
      <c r="AG22" s="143"/>
      <c r="AH22" s="187"/>
      <c r="AI22" s="145"/>
      <c r="AJ22" s="147"/>
      <c r="AK22" s="147"/>
      <c r="AL22" s="146"/>
      <c r="AM22" s="154"/>
      <c r="AN22" s="154"/>
      <c r="AO22" s="154"/>
      <c r="AP22" s="154"/>
      <c r="AQ22" s="211"/>
      <c r="AR22" s="202"/>
      <c r="AS22" s="154"/>
      <c r="AT22" s="154"/>
      <c r="AU22" s="234"/>
      <c r="AV22" s="237"/>
    </row>
    <row r="23" spans="1:48">
      <c r="A23" s="136" t="str">
        <f t="shared" si="1"/>
        <v/>
      </c>
      <c r="B23" s="140"/>
      <c r="C23" s="140"/>
      <c r="D23" s="140"/>
      <c r="E23" s="145"/>
      <c r="F23" s="141"/>
      <c r="G23" s="141"/>
      <c r="H23" s="140"/>
      <c r="I23" s="142"/>
      <c r="J23" s="143"/>
      <c r="K23" s="141"/>
      <c r="L23" s="141"/>
      <c r="M23" s="144" t="str">
        <f t="shared" si="0"/>
        <v/>
      </c>
      <c r="N23" s="183"/>
      <c r="O23" s="141"/>
      <c r="P23" s="143"/>
      <c r="Q23" s="143"/>
      <c r="R23" s="187"/>
      <c r="S23" s="141"/>
      <c r="T23" s="143"/>
      <c r="U23" s="143"/>
      <c r="V23" s="187"/>
      <c r="W23" s="141"/>
      <c r="X23" s="143"/>
      <c r="Y23" s="143"/>
      <c r="Z23" s="187"/>
      <c r="AA23" s="141"/>
      <c r="AB23" s="143"/>
      <c r="AC23" s="143"/>
      <c r="AD23" s="187"/>
      <c r="AE23" s="141"/>
      <c r="AF23" s="143"/>
      <c r="AG23" s="143"/>
      <c r="AH23" s="187"/>
      <c r="AI23" s="145"/>
      <c r="AJ23" s="147"/>
      <c r="AK23" s="147"/>
      <c r="AL23" s="146"/>
      <c r="AM23" s="154"/>
      <c r="AN23" s="154"/>
      <c r="AO23" s="154"/>
      <c r="AP23" s="154"/>
      <c r="AQ23" s="211"/>
      <c r="AR23" s="202"/>
      <c r="AS23" s="154"/>
      <c r="AT23" s="154"/>
      <c r="AU23" s="234"/>
      <c r="AV23" s="237"/>
    </row>
    <row r="24" spans="1:48">
      <c r="A24" s="136" t="str">
        <f t="shared" si="1"/>
        <v/>
      </c>
      <c r="B24" s="140"/>
      <c r="C24" s="140"/>
      <c r="D24" s="140"/>
      <c r="E24" s="145"/>
      <c r="F24" s="141"/>
      <c r="G24" s="141"/>
      <c r="H24" s="140"/>
      <c r="I24" s="142"/>
      <c r="J24" s="143"/>
      <c r="K24" s="141"/>
      <c r="L24" s="141"/>
      <c r="M24" s="144" t="str">
        <f t="shared" si="0"/>
        <v/>
      </c>
      <c r="N24" s="183"/>
      <c r="O24" s="141"/>
      <c r="P24" s="143"/>
      <c r="Q24" s="143"/>
      <c r="R24" s="187"/>
      <c r="S24" s="141"/>
      <c r="T24" s="143"/>
      <c r="U24" s="143"/>
      <c r="V24" s="187"/>
      <c r="W24" s="141"/>
      <c r="X24" s="143"/>
      <c r="Y24" s="143"/>
      <c r="Z24" s="187"/>
      <c r="AA24" s="141"/>
      <c r="AB24" s="143"/>
      <c r="AC24" s="143"/>
      <c r="AD24" s="187"/>
      <c r="AE24" s="141"/>
      <c r="AF24" s="143"/>
      <c r="AG24" s="143"/>
      <c r="AH24" s="187"/>
      <c r="AI24" s="145"/>
      <c r="AJ24" s="147"/>
      <c r="AK24" s="147"/>
      <c r="AL24" s="146"/>
      <c r="AM24" s="154"/>
      <c r="AN24" s="154"/>
      <c r="AO24" s="154"/>
      <c r="AP24" s="154"/>
      <c r="AQ24" s="211"/>
      <c r="AR24" s="202"/>
      <c r="AS24" s="154"/>
      <c r="AT24" s="154"/>
      <c r="AU24" s="234"/>
      <c r="AV24" s="237"/>
    </row>
    <row r="25" spans="1:48">
      <c r="A25" s="136" t="str">
        <f t="shared" si="1"/>
        <v/>
      </c>
      <c r="B25" s="140"/>
      <c r="C25" s="140"/>
      <c r="D25" s="140"/>
      <c r="E25" s="145"/>
      <c r="F25" s="141"/>
      <c r="G25" s="141"/>
      <c r="H25" s="140"/>
      <c r="I25" s="142"/>
      <c r="J25" s="143"/>
      <c r="K25" s="141"/>
      <c r="L25" s="141"/>
      <c r="M25" s="144" t="str">
        <f t="shared" si="0"/>
        <v/>
      </c>
      <c r="N25" s="183"/>
      <c r="O25" s="141"/>
      <c r="P25" s="143"/>
      <c r="Q25" s="143"/>
      <c r="R25" s="187"/>
      <c r="S25" s="141"/>
      <c r="T25" s="143"/>
      <c r="U25" s="143"/>
      <c r="V25" s="187"/>
      <c r="W25" s="141"/>
      <c r="X25" s="143"/>
      <c r="Y25" s="143"/>
      <c r="Z25" s="187"/>
      <c r="AA25" s="141"/>
      <c r="AB25" s="143"/>
      <c r="AC25" s="143"/>
      <c r="AD25" s="187"/>
      <c r="AE25" s="141"/>
      <c r="AF25" s="143"/>
      <c r="AG25" s="143"/>
      <c r="AH25" s="187"/>
      <c r="AI25" s="145"/>
      <c r="AJ25" s="147"/>
      <c r="AK25" s="147"/>
      <c r="AL25" s="146"/>
      <c r="AM25" s="154"/>
      <c r="AN25" s="154"/>
      <c r="AO25" s="154"/>
      <c r="AP25" s="154"/>
      <c r="AQ25" s="211"/>
      <c r="AR25" s="202"/>
      <c r="AS25" s="154"/>
      <c r="AT25" s="154"/>
      <c r="AU25" s="234"/>
      <c r="AV25" s="237"/>
    </row>
    <row r="26" spans="1:48">
      <c r="A26" s="136" t="str">
        <f t="shared" si="1"/>
        <v/>
      </c>
      <c r="B26" s="140"/>
      <c r="C26" s="140"/>
      <c r="D26" s="140"/>
      <c r="E26" s="145"/>
      <c r="F26" s="141"/>
      <c r="G26" s="141"/>
      <c r="H26" s="140"/>
      <c r="I26" s="142"/>
      <c r="J26" s="143"/>
      <c r="K26" s="141"/>
      <c r="L26" s="141"/>
      <c r="M26" s="144" t="str">
        <f t="shared" si="0"/>
        <v/>
      </c>
      <c r="N26" s="183"/>
      <c r="O26" s="141"/>
      <c r="P26" s="143"/>
      <c r="Q26" s="143"/>
      <c r="R26" s="187"/>
      <c r="S26" s="141"/>
      <c r="T26" s="143"/>
      <c r="U26" s="143"/>
      <c r="V26" s="187"/>
      <c r="W26" s="141"/>
      <c r="X26" s="143"/>
      <c r="Y26" s="143"/>
      <c r="Z26" s="187"/>
      <c r="AA26" s="141"/>
      <c r="AB26" s="143"/>
      <c r="AC26" s="143"/>
      <c r="AD26" s="187"/>
      <c r="AE26" s="141"/>
      <c r="AF26" s="143"/>
      <c r="AG26" s="143"/>
      <c r="AH26" s="187"/>
      <c r="AI26" s="145"/>
      <c r="AJ26" s="147"/>
      <c r="AK26" s="147"/>
      <c r="AL26" s="146"/>
      <c r="AM26" s="154"/>
      <c r="AN26" s="154"/>
      <c r="AO26" s="154"/>
      <c r="AP26" s="154"/>
      <c r="AQ26" s="211"/>
      <c r="AR26" s="202"/>
      <c r="AS26" s="154"/>
      <c r="AT26" s="154"/>
      <c r="AU26" s="234"/>
      <c r="AV26" s="237"/>
    </row>
    <row r="27" spans="1:48">
      <c r="A27" s="136" t="str">
        <f t="shared" si="1"/>
        <v/>
      </c>
      <c r="B27" s="140"/>
      <c r="C27" s="140"/>
      <c r="D27" s="140"/>
      <c r="E27" s="145"/>
      <c r="F27" s="141"/>
      <c r="G27" s="141"/>
      <c r="H27" s="140"/>
      <c r="I27" s="142"/>
      <c r="J27" s="143"/>
      <c r="K27" s="141"/>
      <c r="L27" s="141"/>
      <c r="M27" s="144" t="str">
        <f t="shared" si="0"/>
        <v/>
      </c>
      <c r="N27" s="183"/>
      <c r="O27" s="141"/>
      <c r="P27" s="143"/>
      <c r="Q27" s="143"/>
      <c r="R27" s="187"/>
      <c r="S27" s="141"/>
      <c r="T27" s="143"/>
      <c r="U27" s="143"/>
      <c r="V27" s="187"/>
      <c r="W27" s="141"/>
      <c r="X27" s="143"/>
      <c r="Y27" s="143"/>
      <c r="Z27" s="187"/>
      <c r="AA27" s="141"/>
      <c r="AB27" s="143"/>
      <c r="AC27" s="143"/>
      <c r="AD27" s="187"/>
      <c r="AE27" s="141"/>
      <c r="AF27" s="143"/>
      <c r="AG27" s="143"/>
      <c r="AH27" s="187"/>
      <c r="AI27" s="145"/>
      <c r="AJ27" s="147"/>
      <c r="AK27" s="147"/>
      <c r="AL27" s="146"/>
      <c r="AM27" s="154"/>
      <c r="AN27" s="154"/>
      <c r="AO27" s="154"/>
      <c r="AP27" s="154"/>
      <c r="AQ27" s="211"/>
      <c r="AR27" s="202"/>
      <c r="AS27" s="154"/>
      <c r="AT27" s="154"/>
      <c r="AU27" s="234"/>
      <c r="AV27" s="237"/>
    </row>
    <row r="28" spans="1:48">
      <c r="A28" s="136" t="str">
        <f t="shared" si="1"/>
        <v/>
      </c>
      <c r="B28" s="140"/>
      <c r="C28" s="140"/>
      <c r="D28" s="140"/>
      <c r="E28" s="145"/>
      <c r="F28" s="141"/>
      <c r="G28" s="141"/>
      <c r="H28" s="140"/>
      <c r="I28" s="142"/>
      <c r="J28" s="143"/>
      <c r="K28" s="141"/>
      <c r="L28" s="141"/>
      <c r="M28" s="144" t="str">
        <f t="shared" si="0"/>
        <v/>
      </c>
      <c r="N28" s="183"/>
      <c r="O28" s="141"/>
      <c r="P28" s="143"/>
      <c r="Q28" s="143"/>
      <c r="R28" s="187"/>
      <c r="S28" s="141"/>
      <c r="T28" s="143"/>
      <c r="U28" s="143"/>
      <c r="V28" s="187"/>
      <c r="W28" s="141"/>
      <c r="X28" s="143"/>
      <c r="Y28" s="143"/>
      <c r="Z28" s="187"/>
      <c r="AA28" s="141"/>
      <c r="AB28" s="143"/>
      <c r="AC28" s="143"/>
      <c r="AD28" s="187"/>
      <c r="AE28" s="141"/>
      <c r="AF28" s="143"/>
      <c r="AG28" s="143"/>
      <c r="AH28" s="187"/>
      <c r="AI28" s="145"/>
      <c r="AJ28" s="147"/>
      <c r="AK28" s="147"/>
      <c r="AL28" s="146"/>
      <c r="AM28" s="154"/>
      <c r="AN28" s="154"/>
      <c r="AO28" s="154"/>
      <c r="AP28" s="154"/>
      <c r="AQ28" s="211"/>
      <c r="AR28" s="202"/>
      <c r="AS28" s="154"/>
      <c r="AT28" s="154"/>
      <c r="AU28" s="234"/>
      <c r="AV28" s="237"/>
    </row>
    <row r="29" spans="1:48">
      <c r="A29" s="136" t="str">
        <f t="shared" si="1"/>
        <v/>
      </c>
      <c r="B29" s="140"/>
      <c r="C29" s="140"/>
      <c r="D29" s="140"/>
      <c r="E29" s="145"/>
      <c r="F29" s="141"/>
      <c r="G29" s="141"/>
      <c r="H29" s="140"/>
      <c r="I29" s="142"/>
      <c r="J29" s="143"/>
      <c r="K29" s="141"/>
      <c r="L29" s="141"/>
      <c r="M29" s="144" t="str">
        <f t="shared" si="0"/>
        <v/>
      </c>
      <c r="N29" s="183"/>
      <c r="O29" s="141"/>
      <c r="P29" s="143"/>
      <c r="Q29" s="143"/>
      <c r="R29" s="187"/>
      <c r="S29" s="141"/>
      <c r="T29" s="143"/>
      <c r="U29" s="143"/>
      <c r="V29" s="187"/>
      <c r="W29" s="141"/>
      <c r="X29" s="143"/>
      <c r="Y29" s="143"/>
      <c r="Z29" s="187"/>
      <c r="AA29" s="141"/>
      <c r="AB29" s="143"/>
      <c r="AC29" s="143"/>
      <c r="AD29" s="187"/>
      <c r="AE29" s="141"/>
      <c r="AF29" s="143"/>
      <c r="AG29" s="143"/>
      <c r="AH29" s="187"/>
      <c r="AI29" s="145"/>
      <c r="AJ29" s="147"/>
      <c r="AK29" s="147"/>
      <c r="AL29" s="146"/>
      <c r="AM29" s="154"/>
      <c r="AN29" s="154"/>
      <c r="AO29" s="154"/>
      <c r="AP29" s="154"/>
      <c r="AQ29" s="211"/>
      <c r="AR29" s="202"/>
      <c r="AS29" s="154"/>
      <c r="AT29" s="154"/>
      <c r="AU29" s="234"/>
      <c r="AV29" s="237"/>
    </row>
    <row r="30" spans="1:48">
      <c r="A30" s="136" t="str">
        <f t="shared" si="1"/>
        <v/>
      </c>
      <c r="B30" s="140"/>
      <c r="C30" s="140"/>
      <c r="D30" s="140"/>
      <c r="E30" s="145"/>
      <c r="F30" s="141"/>
      <c r="G30" s="141"/>
      <c r="H30" s="140"/>
      <c r="I30" s="142"/>
      <c r="J30" s="143"/>
      <c r="K30" s="141"/>
      <c r="L30" s="141"/>
      <c r="M30" s="144" t="str">
        <f t="shared" si="0"/>
        <v/>
      </c>
      <c r="N30" s="183"/>
      <c r="O30" s="141"/>
      <c r="P30" s="143"/>
      <c r="Q30" s="143"/>
      <c r="R30" s="187"/>
      <c r="S30" s="141"/>
      <c r="T30" s="143"/>
      <c r="U30" s="143"/>
      <c r="V30" s="187"/>
      <c r="W30" s="141"/>
      <c r="X30" s="143"/>
      <c r="Y30" s="143"/>
      <c r="Z30" s="187"/>
      <c r="AA30" s="141"/>
      <c r="AB30" s="143"/>
      <c r="AC30" s="143"/>
      <c r="AD30" s="187"/>
      <c r="AE30" s="141"/>
      <c r="AF30" s="143"/>
      <c r="AG30" s="143"/>
      <c r="AH30" s="187"/>
      <c r="AI30" s="145"/>
      <c r="AJ30" s="147"/>
      <c r="AK30" s="147"/>
      <c r="AL30" s="146"/>
      <c r="AM30" s="154"/>
      <c r="AN30" s="154"/>
      <c r="AO30" s="154"/>
      <c r="AP30" s="154"/>
      <c r="AQ30" s="211"/>
      <c r="AR30" s="202"/>
      <c r="AS30" s="154"/>
      <c r="AT30" s="154"/>
      <c r="AU30" s="234"/>
      <c r="AV30" s="237"/>
    </row>
    <row r="31" spans="1:48">
      <c r="A31" s="136" t="str">
        <f t="shared" si="1"/>
        <v/>
      </c>
      <c r="B31" s="140"/>
      <c r="C31" s="140"/>
      <c r="D31" s="140"/>
      <c r="E31" s="145"/>
      <c r="F31" s="141"/>
      <c r="G31" s="141"/>
      <c r="H31" s="140"/>
      <c r="I31" s="142"/>
      <c r="J31" s="143"/>
      <c r="K31" s="141"/>
      <c r="L31" s="141"/>
      <c r="M31" s="144" t="str">
        <f t="shared" si="0"/>
        <v/>
      </c>
      <c r="N31" s="183"/>
      <c r="O31" s="141"/>
      <c r="P31" s="143"/>
      <c r="Q31" s="143"/>
      <c r="R31" s="187"/>
      <c r="S31" s="141"/>
      <c r="T31" s="143"/>
      <c r="U31" s="143"/>
      <c r="V31" s="187"/>
      <c r="W31" s="141"/>
      <c r="X31" s="143"/>
      <c r="Y31" s="143"/>
      <c r="Z31" s="187"/>
      <c r="AA31" s="141"/>
      <c r="AB31" s="143"/>
      <c r="AC31" s="143"/>
      <c r="AD31" s="187"/>
      <c r="AE31" s="141"/>
      <c r="AF31" s="143"/>
      <c r="AG31" s="143"/>
      <c r="AH31" s="187"/>
      <c r="AI31" s="145"/>
      <c r="AJ31" s="147"/>
      <c r="AK31" s="147"/>
      <c r="AL31" s="146"/>
      <c r="AM31" s="154"/>
      <c r="AN31" s="154"/>
      <c r="AO31" s="154"/>
      <c r="AP31" s="154"/>
      <c r="AQ31" s="211"/>
      <c r="AR31" s="202"/>
      <c r="AS31" s="154"/>
      <c r="AT31" s="154"/>
      <c r="AU31" s="234"/>
      <c r="AV31" s="237"/>
    </row>
    <row r="32" spans="1:48">
      <c r="A32" s="136" t="str">
        <f t="shared" si="1"/>
        <v/>
      </c>
      <c r="B32" s="140"/>
      <c r="C32" s="140"/>
      <c r="D32" s="140"/>
      <c r="E32" s="145"/>
      <c r="F32" s="141"/>
      <c r="G32" s="141"/>
      <c r="H32" s="140"/>
      <c r="I32" s="142"/>
      <c r="J32" s="143"/>
      <c r="K32" s="141"/>
      <c r="L32" s="141"/>
      <c r="M32" s="144" t="str">
        <f t="shared" si="0"/>
        <v/>
      </c>
      <c r="N32" s="183"/>
      <c r="O32" s="141"/>
      <c r="P32" s="143"/>
      <c r="Q32" s="143"/>
      <c r="R32" s="187"/>
      <c r="S32" s="141"/>
      <c r="T32" s="143"/>
      <c r="U32" s="143"/>
      <c r="V32" s="187"/>
      <c r="W32" s="141"/>
      <c r="X32" s="143"/>
      <c r="Y32" s="143"/>
      <c r="Z32" s="187"/>
      <c r="AA32" s="141"/>
      <c r="AB32" s="143"/>
      <c r="AC32" s="143"/>
      <c r="AD32" s="187"/>
      <c r="AE32" s="141"/>
      <c r="AF32" s="143"/>
      <c r="AG32" s="143"/>
      <c r="AH32" s="187"/>
      <c r="AI32" s="145"/>
      <c r="AJ32" s="147"/>
      <c r="AK32" s="147"/>
      <c r="AL32" s="146"/>
      <c r="AM32" s="154"/>
      <c r="AN32" s="154"/>
      <c r="AO32" s="154"/>
      <c r="AP32" s="154"/>
      <c r="AQ32" s="211"/>
      <c r="AR32" s="202"/>
      <c r="AS32" s="154"/>
      <c r="AT32" s="154"/>
      <c r="AU32" s="234"/>
      <c r="AV32" s="237"/>
    </row>
    <row r="33" spans="1:48">
      <c r="A33" s="136" t="str">
        <f t="shared" si="1"/>
        <v/>
      </c>
      <c r="B33" s="140"/>
      <c r="C33" s="140"/>
      <c r="D33" s="140"/>
      <c r="E33" s="145"/>
      <c r="F33" s="141"/>
      <c r="G33" s="141"/>
      <c r="H33" s="140"/>
      <c r="I33" s="142"/>
      <c r="J33" s="143"/>
      <c r="K33" s="141"/>
      <c r="L33" s="141"/>
      <c r="M33" s="144" t="str">
        <f t="shared" si="0"/>
        <v/>
      </c>
      <c r="N33" s="183"/>
      <c r="O33" s="141"/>
      <c r="P33" s="143"/>
      <c r="Q33" s="143"/>
      <c r="R33" s="187"/>
      <c r="S33" s="141"/>
      <c r="T33" s="143"/>
      <c r="U33" s="143"/>
      <c r="V33" s="187"/>
      <c r="W33" s="141"/>
      <c r="X33" s="143"/>
      <c r="Y33" s="143"/>
      <c r="Z33" s="187"/>
      <c r="AA33" s="141"/>
      <c r="AB33" s="143"/>
      <c r="AC33" s="143"/>
      <c r="AD33" s="187"/>
      <c r="AE33" s="141"/>
      <c r="AF33" s="143"/>
      <c r="AG33" s="143"/>
      <c r="AH33" s="187"/>
      <c r="AI33" s="145"/>
      <c r="AJ33" s="147"/>
      <c r="AK33" s="147"/>
      <c r="AL33" s="146"/>
      <c r="AM33" s="154"/>
      <c r="AN33" s="154"/>
      <c r="AO33" s="154"/>
      <c r="AP33" s="154"/>
      <c r="AQ33" s="211"/>
      <c r="AR33" s="202"/>
      <c r="AS33" s="154"/>
      <c r="AT33" s="154"/>
      <c r="AU33" s="234"/>
      <c r="AV33" s="237"/>
    </row>
    <row r="34" spans="1:48">
      <c r="A34" s="136" t="str">
        <f t="shared" si="1"/>
        <v/>
      </c>
      <c r="B34" s="140"/>
      <c r="C34" s="140"/>
      <c r="D34" s="140"/>
      <c r="E34" s="145"/>
      <c r="F34" s="141"/>
      <c r="G34" s="141"/>
      <c r="H34" s="140"/>
      <c r="I34" s="142"/>
      <c r="J34" s="143"/>
      <c r="K34" s="141"/>
      <c r="L34" s="141"/>
      <c r="M34" s="144" t="str">
        <f t="shared" si="0"/>
        <v/>
      </c>
      <c r="N34" s="183"/>
      <c r="O34" s="141"/>
      <c r="P34" s="143"/>
      <c r="Q34" s="143"/>
      <c r="R34" s="187"/>
      <c r="S34" s="141"/>
      <c r="T34" s="143"/>
      <c r="U34" s="143"/>
      <c r="V34" s="187"/>
      <c r="W34" s="141"/>
      <c r="X34" s="143"/>
      <c r="Y34" s="143"/>
      <c r="Z34" s="187"/>
      <c r="AA34" s="141"/>
      <c r="AB34" s="143"/>
      <c r="AC34" s="143"/>
      <c r="AD34" s="187"/>
      <c r="AE34" s="141"/>
      <c r="AF34" s="143"/>
      <c r="AG34" s="143"/>
      <c r="AH34" s="187"/>
      <c r="AI34" s="145"/>
      <c r="AJ34" s="147"/>
      <c r="AK34" s="147"/>
      <c r="AL34" s="146"/>
      <c r="AM34" s="154"/>
      <c r="AN34" s="154"/>
      <c r="AO34" s="154"/>
      <c r="AP34" s="154"/>
      <c r="AQ34" s="211"/>
      <c r="AR34" s="202"/>
      <c r="AS34" s="154"/>
      <c r="AT34" s="154"/>
      <c r="AU34" s="234"/>
      <c r="AV34" s="237"/>
    </row>
    <row r="35" spans="1:48">
      <c r="A35" s="136" t="str">
        <f t="shared" si="1"/>
        <v/>
      </c>
      <c r="B35" s="140"/>
      <c r="C35" s="140"/>
      <c r="D35" s="140"/>
      <c r="E35" s="145"/>
      <c r="F35" s="141"/>
      <c r="G35" s="141"/>
      <c r="H35" s="140"/>
      <c r="I35" s="142"/>
      <c r="J35" s="143"/>
      <c r="K35" s="141"/>
      <c r="L35" s="141"/>
      <c r="M35" s="144" t="str">
        <f t="shared" ref="M35:M66" si="2">IF(B35&lt;&gt;"",SUM(R35,V35,Z35,AD35),"")</f>
        <v/>
      </c>
      <c r="N35" s="183"/>
      <c r="O35" s="141"/>
      <c r="P35" s="143"/>
      <c r="Q35" s="143"/>
      <c r="R35" s="187"/>
      <c r="S35" s="141"/>
      <c r="T35" s="143"/>
      <c r="U35" s="143"/>
      <c r="V35" s="187"/>
      <c r="W35" s="141"/>
      <c r="X35" s="143"/>
      <c r="Y35" s="143"/>
      <c r="Z35" s="187"/>
      <c r="AA35" s="141"/>
      <c r="AB35" s="143"/>
      <c r="AC35" s="143"/>
      <c r="AD35" s="187"/>
      <c r="AE35" s="141"/>
      <c r="AF35" s="143"/>
      <c r="AG35" s="143"/>
      <c r="AH35" s="187"/>
      <c r="AI35" s="145"/>
      <c r="AJ35" s="147"/>
      <c r="AK35" s="147"/>
      <c r="AL35" s="146"/>
      <c r="AM35" s="154"/>
      <c r="AN35" s="154"/>
      <c r="AO35" s="154"/>
      <c r="AP35" s="154"/>
      <c r="AQ35" s="211"/>
      <c r="AR35" s="202"/>
      <c r="AS35" s="154"/>
      <c r="AT35" s="154"/>
      <c r="AU35" s="234"/>
      <c r="AV35" s="237"/>
    </row>
    <row r="36" spans="1:48">
      <c r="A36" s="136" t="str">
        <f t="shared" si="1"/>
        <v/>
      </c>
      <c r="B36" s="140"/>
      <c r="C36" s="140"/>
      <c r="D36" s="140"/>
      <c r="E36" s="145"/>
      <c r="F36" s="141"/>
      <c r="G36" s="141"/>
      <c r="H36" s="140"/>
      <c r="I36" s="142"/>
      <c r="J36" s="143"/>
      <c r="K36" s="141"/>
      <c r="L36" s="141"/>
      <c r="M36" s="144" t="str">
        <f t="shared" si="2"/>
        <v/>
      </c>
      <c r="N36" s="183"/>
      <c r="O36" s="141"/>
      <c r="P36" s="143"/>
      <c r="Q36" s="143"/>
      <c r="R36" s="187"/>
      <c r="S36" s="141"/>
      <c r="T36" s="143"/>
      <c r="U36" s="143"/>
      <c r="V36" s="187"/>
      <c r="W36" s="141"/>
      <c r="X36" s="143"/>
      <c r="Y36" s="143"/>
      <c r="Z36" s="187"/>
      <c r="AA36" s="141"/>
      <c r="AB36" s="143"/>
      <c r="AC36" s="143"/>
      <c r="AD36" s="187"/>
      <c r="AE36" s="141"/>
      <c r="AF36" s="143"/>
      <c r="AG36" s="143"/>
      <c r="AH36" s="187"/>
      <c r="AI36" s="145"/>
      <c r="AJ36" s="147"/>
      <c r="AK36" s="147"/>
      <c r="AL36" s="146"/>
      <c r="AM36" s="154"/>
      <c r="AN36" s="154"/>
      <c r="AO36" s="154"/>
      <c r="AP36" s="154"/>
      <c r="AQ36" s="211"/>
      <c r="AR36" s="202"/>
      <c r="AS36" s="154"/>
      <c r="AT36" s="154"/>
      <c r="AU36" s="234"/>
      <c r="AV36" s="237"/>
    </row>
    <row r="37" spans="1:48">
      <c r="A37" s="136" t="str">
        <f t="shared" si="1"/>
        <v/>
      </c>
      <c r="B37" s="140"/>
      <c r="C37" s="140"/>
      <c r="D37" s="140"/>
      <c r="E37" s="145"/>
      <c r="F37" s="141"/>
      <c r="G37" s="141"/>
      <c r="H37" s="140"/>
      <c r="I37" s="142"/>
      <c r="J37" s="143"/>
      <c r="K37" s="141"/>
      <c r="L37" s="141"/>
      <c r="M37" s="144" t="str">
        <f t="shared" si="2"/>
        <v/>
      </c>
      <c r="N37" s="183"/>
      <c r="O37" s="141"/>
      <c r="P37" s="143"/>
      <c r="Q37" s="143"/>
      <c r="R37" s="187"/>
      <c r="S37" s="141"/>
      <c r="T37" s="143"/>
      <c r="U37" s="143"/>
      <c r="V37" s="187"/>
      <c r="W37" s="141"/>
      <c r="X37" s="143"/>
      <c r="Y37" s="143"/>
      <c r="Z37" s="187"/>
      <c r="AA37" s="141"/>
      <c r="AB37" s="143"/>
      <c r="AC37" s="143"/>
      <c r="AD37" s="187"/>
      <c r="AE37" s="141"/>
      <c r="AF37" s="143"/>
      <c r="AG37" s="143"/>
      <c r="AH37" s="187"/>
      <c r="AI37" s="145"/>
      <c r="AJ37" s="147"/>
      <c r="AK37" s="147"/>
      <c r="AL37" s="146"/>
      <c r="AM37" s="154"/>
      <c r="AN37" s="154"/>
      <c r="AO37" s="154"/>
      <c r="AP37" s="154"/>
      <c r="AQ37" s="211"/>
      <c r="AR37" s="202"/>
      <c r="AS37" s="154"/>
      <c r="AT37" s="154"/>
      <c r="AU37" s="234"/>
      <c r="AV37" s="237"/>
    </row>
    <row r="38" spans="1:48">
      <c r="A38" s="136" t="str">
        <f t="shared" si="1"/>
        <v/>
      </c>
      <c r="B38" s="140"/>
      <c r="C38" s="140"/>
      <c r="D38" s="140"/>
      <c r="E38" s="145"/>
      <c r="F38" s="141"/>
      <c r="G38" s="141"/>
      <c r="H38" s="140"/>
      <c r="I38" s="142"/>
      <c r="J38" s="143"/>
      <c r="K38" s="141"/>
      <c r="L38" s="141"/>
      <c r="M38" s="144" t="str">
        <f t="shared" si="2"/>
        <v/>
      </c>
      <c r="N38" s="183"/>
      <c r="O38" s="141"/>
      <c r="P38" s="143"/>
      <c r="Q38" s="143"/>
      <c r="R38" s="187"/>
      <c r="S38" s="141"/>
      <c r="T38" s="143"/>
      <c r="U38" s="143"/>
      <c r="V38" s="187"/>
      <c r="W38" s="141"/>
      <c r="X38" s="143"/>
      <c r="Y38" s="143"/>
      <c r="Z38" s="187"/>
      <c r="AA38" s="141"/>
      <c r="AB38" s="143"/>
      <c r="AC38" s="143"/>
      <c r="AD38" s="187"/>
      <c r="AE38" s="141"/>
      <c r="AF38" s="143"/>
      <c r="AG38" s="143"/>
      <c r="AH38" s="187"/>
      <c r="AI38" s="145"/>
      <c r="AJ38" s="147"/>
      <c r="AK38" s="147"/>
      <c r="AL38" s="146"/>
      <c r="AM38" s="154"/>
      <c r="AN38" s="154"/>
      <c r="AO38" s="154"/>
      <c r="AP38" s="154"/>
      <c r="AQ38" s="211"/>
      <c r="AR38" s="202"/>
      <c r="AS38" s="154"/>
      <c r="AT38" s="154"/>
      <c r="AU38" s="234"/>
      <c r="AV38" s="237"/>
    </row>
    <row r="39" spans="1:48">
      <c r="A39" s="136" t="str">
        <f t="shared" si="1"/>
        <v/>
      </c>
      <c r="B39" s="140"/>
      <c r="C39" s="140"/>
      <c r="D39" s="140"/>
      <c r="E39" s="145"/>
      <c r="F39" s="141"/>
      <c r="G39" s="141"/>
      <c r="H39" s="140"/>
      <c r="I39" s="142"/>
      <c r="J39" s="143"/>
      <c r="K39" s="141"/>
      <c r="L39" s="141"/>
      <c r="M39" s="144" t="str">
        <f t="shared" si="2"/>
        <v/>
      </c>
      <c r="N39" s="183"/>
      <c r="O39" s="141"/>
      <c r="P39" s="143"/>
      <c r="Q39" s="143"/>
      <c r="R39" s="187"/>
      <c r="S39" s="141"/>
      <c r="T39" s="143"/>
      <c r="U39" s="143"/>
      <c r="V39" s="187"/>
      <c r="W39" s="141"/>
      <c r="X39" s="143"/>
      <c r="Y39" s="143"/>
      <c r="Z39" s="187"/>
      <c r="AA39" s="141"/>
      <c r="AB39" s="143"/>
      <c r="AC39" s="143"/>
      <c r="AD39" s="187"/>
      <c r="AE39" s="141"/>
      <c r="AF39" s="143"/>
      <c r="AG39" s="143"/>
      <c r="AH39" s="187"/>
      <c r="AI39" s="145"/>
      <c r="AJ39" s="147"/>
      <c r="AK39" s="147"/>
      <c r="AL39" s="146"/>
      <c r="AM39" s="154"/>
      <c r="AN39" s="154"/>
      <c r="AO39" s="154"/>
      <c r="AP39" s="154"/>
      <c r="AQ39" s="211"/>
      <c r="AR39" s="202"/>
      <c r="AS39" s="154"/>
      <c r="AT39" s="154"/>
      <c r="AU39" s="234"/>
      <c r="AV39" s="237"/>
    </row>
    <row r="40" spans="1:48">
      <c r="A40" s="136" t="str">
        <f t="shared" si="1"/>
        <v/>
      </c>
      <c r="B40" s="140"/>
      <c r="C40" s="140"/>
      <c r="D40" s="140"/>
      <c r="E40" s="145"/>
      <c r="F40" s="141"/>
      <c r="G40" s="141"/>
      <c r="H40" s="140"/>
      <c r="I40" s="142"/>
      <c r="J40" s="143"/>
      <c r="K40" s="141"/>
      <c r="L40" s="141"/>
      <c r="M40" s="144" t="str">
        <f t="shared" si="2"/>
        <v/>
      </c>
      <c r="N40" s="183"/>
      <c r="O40" s="141"/>
      <c r="P40" s="143"/>
      <c r="Q40" s="143"/>
      <c r="R40" s="187"/>
      <c r="S40" s="141"/>
      <c r="T40" s="143"/>
      <c r="U40" s="143"/>
      <c r="V40" s="187"/>
      <c r="W40" s="141"/>
      <c r="X40" s="143"/>
      <c r="Y40" s="143"/>
      <c r="Z40" s="187"/>
      <c r="AA40" s="141"/>
      <c r="AB40" s="143"/>
      <c r="AC40" s="143"/>
      <c r="AD40" s="187"/>
      <c r="AE40" s="141"/>
      <c r="AF40" s="143"/>
      <c r="AG40" s="143"/>
      <c r="AH40" s="187"/>
      <c r="AI40" s="145"/>
      <c r="AJ40" s="147"/>
      <c r="AK40" s="147"/>
      <c r="AL40" s="146"/>
      <c r="AM40" s="154"/>
      <c r="AN40" s="154"/>
      <c r="AO40" s="154"/>
      <c r="AP40" s="154"/>
      <c r="AQ40" s="211"/>
      <c r="AR40" s="202"/>
      <c r="AS40" s="154"/>
      <c r="AT40" s="154"/>
      <c r="AU40" s="234"/>
      <c r="AV40" s="237"/>
    </row>
    <row r="41" spans="1:48">
      <c r="A41" s="136" t="str">
        <f t="shared" si="1"/>
        <v/>
      </c>
      <c r="B41" s="140"/>
      <c r="C41" s="140"/>
      <c r="D41" s="140"/>
      <c r="E41" s="145"/>
      <c r="F41" s="141"/>
      <c r="G41" s="141"/>
      <c r="H41" s="140"/>
      <c r="I41" s="142"/>
      <c r="J41" s="143"/>
      <c r="K41" s="141"/>
      <c r="L41" s="141"/>
      <c r="M41" s="144" t="str">
        <f t="shared" si="2"/>
        <v/>
      </c>
      <c r="N41" s="183"/>
      <c r="O41" s="141"/>
      <c r="P41" s="143"/>
      <c r="Q41" s="143"/>
      <c r="R41" s="187"/>
      <c r="S41" s="141"/>
      <c r="T41" s="143"/>
      <c r="U41" s="143"/>
      <c r="V41" s="187"/>
      <c r="W41" s="141"/>
      <c r="X41" s="143"/>
      <c r="Y41" s="143"/>
      <c r="Z41" s="187"/>
      <c r="AA41" s="141"/>
      <c r="AB41" s="143"/>
      <c r="AC41" s="143"/>
      <c r="AD41" s="187"/>
      <c r="AE41" s="141"/>
      <c r="AF41" s="143"/>
      <c r="AG41" s="143"/>
      <c r="AH41" s="187"/>
      <c r="AI41" s="145"/>
      <c r="AJ41" s="147"/>
      <c r="AK41" s="147"/>
      <c r="AL41" s="146"/>
      <c r="AM41" s="154"/>
      <c r="AN41" s="154"/>
      <c r="AO41" s="154"/>
      <c r="AP41" s="154"/>
      <c r="AQ41" s="211"/>
      <c r="AR41" s="202"/>
      <c r="AS41" s="154"/>
      <c r="AT41" s="154"/>
      <c r="AU41" s="234"/>
      <c r="AV41" s="237"/>
    </row>
    <row r="42" spans="1:48">
      <c r="A42" s="136" t="str">
        <f t="shared" si="1"/>
        <v/>
      </c>
      <c r="B42" s="140"/>
      <c r="C42" s="140"/>
      <c r="D42" s="140"/>
      <c r="E42" s="145"/>
      <c r="F42" s="141"/>
      <c r="G42" s="141"/>
      <c r="H42" s="140"/>
      <c r="I42" s="142"/>
      <c r="J42" s="143"/>
      <c r="K42" s="141"/>
      <c r="L42" s="141"/>
      <c r="M42" s="144" t="str">
        <f t="shared" si="2"/>
        <v/>
      </c>
      <c r="N42" s="183"/>
      <c r="O42" s="141"/>
      <c r="P42" s="143"/>
      <c r="Q42" s="143"/>
      <c r="R42" s="187"/>
      <c r="S42" s="141"/>
      <c r="T42" s="143"/>
      <c r="U42" s="143"/>
      <c r="V42" s="187"/>
      <c r="W42" s="141"/>
      <c r="X42" s="143"/>
      <c r="Y42" s="143"/>
      <c r="Z42" s="187"/>
      <c r="AA42" s="141"/>
      <c r="AB42" s="143"/>
      <c r="AC42" s="143"/>
      <c r="AD42" s="187"/>
      <c r="AE42" s="141"/>
      <c r="AF42" s="143"/>
      <c r="AG42" s="143"/>
      <c r="AH42" s="187"/>
      <c r="AI42" s="145"/>
      <c r="AJ42" s="147"/>
      <c r="AK42" s="147"/>
      <c r="AL42" s="146"/>
      <c r="AM42" s="154"/>
      <c r="AN42" s="154"/>
      <c r="AO42" s="154"/>
      <c r="AP42" s="154"/>
      <c r="AQ42" s="211"/>
      <c r="AR42" s="202"/>
      <c r="AS42" s="154"/>
      <c r="AT42" s="154"/>
      <c r="AU42" s="234"/>
      <c r="AV42" s="237"/>
    </row>
    <row r="43" spans="1:48">
      <c r="A43" s="136" t="str">
        <f t="shared" si="1"/>
        <v/>
      </c>
      <c r="B43" s="140"/>
      <c r="C43" s="140"/>
      <c r="D43" s="140"/>
      <c r="E43" s="145"/>
      <c r="F43" s="141"/>
      <c r="G43" s="141"/>
      <c r="H43" s="140"/>
      <c r="I43" s="142"/>
      <c r="J43" s="143"/>
      <c r="K43" s="141"/>
      <c r="L43" s="141"/>
      <c r="M43" s="144" t="str">
        <f t="shared" si="2"/>
        <v/>
      </c>
      <c r="N43" s="183"/>
      <c r="O43" s="141"/>
      <c r="P43" s="143"/>
      <c r="Q43" s="143"/>
      <c r="R43" s="187"/>
      <c r="S43" s="141"/>
      <c r="T43" s="143"/>
      <c r="U43" s="143"/>
      <c r="V43" s="187"/>
      <c r="W43" s="141"/>
      <c r="X43" s="143"/>
      <c r="Y43" s="143"/>
      <c r="Z43" s="187"/>
      <c r="AA43" s="141"/>
      <c r="AB43" s="143"/>
      <c r="AC43" s="143"/>
      <c r="AD43" s="187"/>
      <c r="AE43" s="141"/>
      <c r="AF43" s="143"/>
      <c r="AG43" s="143"/>
      <c r="AH43" s="187"/>
      <c r="AI43" s="145"/>
      <c r="AJ43" s="147"/>
      <c r="AK43" s="147"/>
      <c r="AL43" s="146"/>
      <c r="AM43" s="154"/>
      <c r="AN43" s="154"/>
      <c r="AO43" s="154"/>
      <c r="AP43" s="154"/>
      <c r="AQ43" s="211"/>
      <c r="AR43" s="202"/>
      <c r="AS43" s="154"/>
      <c r="AT43" s="154"/>
      <c r="AU43" s="234"/>
      <c r="AV43" s="237"/>
    </row>
    <row r="44" spans="1:48">
      <c r="A44" s="136" t="str">
        <f t="shared" si="1"/>
        <v/>
      </c>
      <c r="B44" s="140"/>
      <c r="C44" s="140"/>
      <c r="D44" s="140"/>
      <c r="E44" s="145"/>
      <c r="F44" s="141"/>
      <c r="G44" s="141"/>
      <c r="H44" s="140"/>
      <c r="I44" s="142"/>
      <c r="J44" s="143"/>
      <c r="K44" s="141"/>
      <c r="L44" s="141"/>
      <c r="M44" s="144" t="str">
        <f t="shared" si="2"/>
        <v/>
      </c>
      <c r="N44" s="183"/>
      <c r="O44" s="141"/>
      <c r="P44" s="143"/>
      <c r="Q44" s="143"/>
      <c r="R44" s="187"/>
      <c r="S44" s="141"/>
      <c r="T44" s="143"/>
      <c r="U44" s="143"/>
      <c r="V44" s="187"/>
      <c r="W44" s="141"/>
      <c r="X44" s="143"/>
      <c r="Y44" s="143"/>
      <c r="Z44" s="187"/>
      <c r="AA44" s="141"/>
      <c r="AB44" s="143"/>
      <c r="AC44" s="143"/>
      <c r="AD44" s="187"/>
      <c r="AE44" s="141"/>
      <c r="AF44" s="143"/>
      <c r="AG44" s="143"/>
      <c r="AH44" s="187"/>
      <c r="AI44" s="145"/>
      <c r="AJ44" s="147"/>
      <c r="AK44" s="147"/>
      <c r="AL44" s="146"/>
      <c r="AM44" s="154"/>
      <c r="AN44" s="154"/>
      <c r="AO44" s="154"/>
      <c r="AP44" s="154"/>
      <c r="AQ44" s="211"/>
      <c r="AR44" s="202"/>
      <c r="AS44" s="154"/>
      <c r="AT44" s="154"/>
      <c r="AU44" s="234"/>
      <c r="AV44" s="237"/>
    </row>
    <row r="45" spans="1:48">
      <c r="A45" s="136" t="str">
        <f t="shared" si="1"/>
        <v/>
      </c>
      <c r="B45" s="140"/>
      <c r="C45" s="140"/>
      <c r="D45" s="140"/>
      <c r="E45" s="145"/>
      <c r="F45" s="141"/>
      <c r="G45" s="141"/>
      <c r="H45" s="140"/>
      <c r="I45" s="142"/>
      <c r="J45" s="143"/>
      <c r="K45" s="141"/>
      <c r="L45" s="141"/>
      <c r="M45" s="144" t="str">
        <f t="shared" si="2"/>
        <v/>
      </c>
      <c r="N45" s="183"/>
      <c r="O45" s="141"/>
      <c r="P45" s="143"/>
      <c r="Q45" s="143"/>
      <c r="R45" s="187"/>
      <c r="S45" s="141"/>
      <c r="T45" s="143"/>
      <c r="U45" s="143"/>
      <c r="V45" s="187"/>
      <c r="W45" s="141"/>
      <c r="X45" s="143"/>
      <c r="Y45" s="143"/>
      <c r="Z45" s="187"/>
      <c r="AA45" s="141"/>
      <c r="AB45" s="143"/>
      <c r="AC45" s="143"/>
      <c r="AD45" s="187"/>
      <c r="AE45" s="141"/>
      <c r="AF45" s="143"/>
      <c r="AG45" s="143"/>
      <c r="AH45" s="187"/>
      <c r="AI45" s="145"/>
      <c r="AJ45" s="147"/>
      <c r="AK45" s="147"/>
      <c r="AL45" s="146"/>
      <c r="AM45" s="154"/>
      <c r="AN45" s="154"/>
      <c r="AO45" s="154"/>
      <c r="AP45" s="154"/>
      <c r="AQ45" s="211"/>
      <c r="AR45" s="202"/>
      <c r="AS45" s="154"/>
      <c r="AT45" s="154"/>
      <c r="AU45" s="234"/>
      <c r="AV45" s="237"/>
    </row>
    <row r="46" spans="1:48">
      <c r="A46" s="136" t="str">
        <f t="shared" si="1"/>
        <v/>
      </c>
      <c r="B46" s="140"/>
      <c r="C46" s="140"/>
      <c r="D46" s="140"/>
      <c r="E46" s="145"/>
      <c r="F46" s="141"/>
      <c r="G46" s="141"/>
      <c r="H46" s="140"/>
      <c r="I46" s="142"/>
      <c r="J46" s="143"/>
      <c r="K46" s="141"/>
      <c r="L46" s="141"/>
      <c r="M46" s="144" t="str">
        <f t="shared" si="2"/>
        <v/>
      </c>
      <c r="N46" s="183"/>
      <c r="O46" s="141"/>
      <c r="P46" s="143"/>
      <c r="Q46" s="143"/>
      <c r="R46" s="187"/>
      <c r="S46" s="141"/>
      <c r="T46" s="143"/>
      <c r="U46" s="143"/>
      <c r="V46" s="187"/>
      <c r="W46" s="141"/>
      <c r="X46" s="143"/>
      <c r="Y46" s="143"/>
      <c r="Z46" s="187"/>
      <c r="AA46" s="141"/>
      <c r="AB46" s="143"/>
      <c r="AC46" s="143"/>
      <c r="AD46" s="187"/>
      <c r="AE46" s="141"/>
      <c r="AF46" s="143"/>
      <c r="AG46" s="143"/>
      <c r="AH46" s="187"/>
      <c r="AI46" s="145"/>
      <c r="AJ46" s="147"/>
      <c r="AK46" s="147"/>
      <c r="AL46" s="146"/>
      <c r="AM46" s="154"/>
      <c r="AN46" s="154"/>
      <c r="AO46" s="154"/>
      <c r="AP46" s="154"/>
      <c r="AQ46" s="211"/>
      <c r="AR46" s="202"/>
      <c r="AS46" s="154"/>
      <c r="AT46" s="154"/>
      <c r="AU46" s="234"/>
      <c r="AV46" s="237"/>
    </row>
    <row r="47" spans="1:48">
      <c r="A47" s="136" t="str">
        <f t="shared" si="1"/>
        <v/>
      </c>
      <c r="B47" s="140"/>
      <c r="C47" s="140"/>
      <c r="D47" s="140"/>
      <c r="E47" s="145"/>
      <c r="F47" s="141"/>
      <c r="G47" s="141"/>
      <c r="H47" s="140"/>
      <c r="I47" s="142"/>
      <c r="J47" s="143"/>
      <c r="K47" s="141"/>
      <c r="L47" s="141"/>
      <c r="M47" s="144" t="str">
        <f t="shared" si="2"/>
        <v/>
      </c>
      <c r="N47" s="183"/>
      <c r="O47" s="141"/>
      <c r="P47" s="143"/>
      <c r="Q47" s="143"/>
      <c r="R47" s="187"/>
      <c r="S47" s="141"/>
      <c r="T47" s="143"/>
      <c r="U47" s="143"/>
      <c r="V47" s="187"/>
      <c r="W47" s="141"/>
      <c r="X47" s="143"/>
      <c r="Y47" s="143"/>
      <c r="Z47" s="187"/>
      <c r="AA47" s="141"/>
      <c r="AB47" s="143"/>
      <c r="AC47" s="143"/>
      <c r="AD47" s="187"/>
      <c r="AE47" s="141"/>
      <c r="AF47" s="143"/>
      <c r="AG47" s="143"/>
      <c r="AH47" s="187"/>
      <c r="AI47" s="145"/>
      <c r="AJ47" s="147"/>
      <c r="AK47" s="147"/>
      <c r="AL47" s="146"/>
      <c r="AM47" s="154"/>
      <c r="AN47" s="154"/>
      <c r="AO47" s="154"/>
      <c r="AP47" s="154"/>
      <c r="AQ47" s="211"/>
      <c r="AR47" s="202"/>
      <c r="AS47" s="154"/>
      <c r="AT47" s="154"/>
      <c r="AU47" s="234"/>
      <c r="AV47" s="237"/>
    </row>
    <row r="48" spans="1:48">
      <c r="A48" s="136" t="str">
        <f t="shared" si="1"/>
        <v/>
      </c>
      <c r="B48" s="140"/>
      <c r="C48" s="140"/>
      <c r="D48" s="140"/>
      <c r="E48" s="145"/>
      <c r="F48" s="141"/>
      <c r="G48" s="141"/>
      <c r="H48" s="140"/>
      <c r="I48" s="142"/>
      <c r="J48" s="143"/>
      <c r="K48" s="141"/>
      <c r="L48" s="141"/>
      <c r="M48" s="144" t="str">
        <f t="shared" si="2"/>
        <v/>
      </c>
      <c r="N48" s="183"/>
      <c r="O48" s="141"/>
      <c r="P48" s="143"/>
      <c r="Q48" s="143"/>
      <c r="R48" s="187"/>
      <c r="S48" s="141"/>
      <c r="T48" s="143"/>
      <c r="U48" s="143"/>
      <c r="V48" s="187"/>
      <c r="W48" s="141"/>
      <c r="X48" s="143"/>
      <c r="Y48" s="143"/>
      <c r="Z48" s="187"/>
      <c r="AA48" s="141"/>
      <c r="AB48" s="143"/>
      <c r="AC48" s="143"/>
      <c r="AD48" s="187"/>
      <c r="AE48" s="141"/>
      <c r="AF48" s="143"/>
      <c r="AG48" s="143"/>
      <c r="AH48" s="187"/>
      <c r="AI48" s="145"/>
      <c r="AJ48" s="147"/>
      <c r="AK48" s="147"/>
      <c r="AL48" s="146"/>
      <c r="AM48" s="154"/>
      <c r="AN48" s="154"/>
      <c r="AO48" s="154"/>
      <c r="AP48" s="154"/>
      <c r="AQ48" s="211"/>
      <c r="AR48" s="202"/>
      <c r="AS48" s="154"/>
      <c r="AT48" s="154"/>
      <c r="AU48" s="234"/>
      <c r="AV48" s="237"/>
    </row>
    <row r="49" spans="1:48">
      <c r="A49" s="136" t="str">
        <f t="shared" si="1"/>
        <v/>
      </c>
      <c r="B49" s="140"/>
      <c r="C49" s="140"/>
      <c r="D49" s="140"/>
      <c r="E49" s="145"/>
      <c r="F49" s="141"/>
      <c r="G49" s="141"/>
      <c r="H49" s="140"/>
      <c r="I49" s="142"/>
      <c r="J49" s="143"/>
      <c r="K49" s="141"/>
      <c r="L49" s="141"/>
      <c r="M49" s="144" t="str">
        <f t="shared" si="2"/>
        <v/>
      </c>
      <c r="N49" s="183"/>
      <c r="O49" s="141"/>
      <c r="P49" s="143"/>
      <c r="Q49" s="143"/>
      <c r="R49" s="187"/>
      <c r="S49" s="141"/>
      <c r="T49" s="143"/>
      <c r="U49" s="143"/>
      <c r="V49" s="187"/>
      <c r="W49" s="141"/>
      <c r="X49" s="143"/>
      <c r="Y49" s="143"/>
      <c r="Z49" s="187"/>
      <c r="AA49" s="141"/>
      <c r="AB49" s="143"/>
      <c r="AC49" s="143"/>
      <c r="AD49" s="187"/>
      <c r="AE49" s="141"/>
      <c r="AF49" s="143"/>
      <c r="AG49" s="143"/>
      <c r="AH49" s="187"/>
      <c r="AI49" s="145"/>
      <c r="AJ49" s="147"/>
      <c r="AK49" s="147"/>
      <c r="AL49" s="146"/>
      <c r="AM49" s="154"/>
      <c r="AN49" s="154"/>
      <c r="AO49" s="154"/>
      <c r="AP49" s="154"/>
      <c r="AQ49" s="211"/>
      <c r="AR49" s="202"/>
      <c r="AS49" s="154"/>
      <c r="AT49" s="154"/>
      <c r="AU49" s="234"/>
      <c r="AV49" s="237"/>
    </row>
    <row r="50" spans="1:48">
      <c r="A50" s="136" t="str">
        <f t="shared" si="1"/>
        <v/>
      </c>
      <c r="B50" s="140"/>
      <c r="C50" s="140"/>
      <c r="D50" s="140"/>
      <c r="E50" s="145"/>
      <c r="F50" s="141"/>
      <c r="G50" s="141"/>
      <c r="H50" s="140"/>
      <c r="I50" s="142"/>
      <c r="J50" s="143"/>
      <c r="K50" s="141"/>
      <c r="L50" s="141"/>
      <c r="M50" s="144" t="str">
        <f t="shared" si="2"/>
        <v/>
      </c>
      <c r="N50" s="183"/>
      <c r="O50" s="141"/>
      <c r="P50" s="143"/>
      <c r="Q50" s="143"/>
      <c r="R50" s="187"/>
      <c r="S50" s="141"/>
      <c r="T50" s="143"/>
      <c r="U50" s="143"/>
      <c r="V50" s="187"/>
      <c r="W50" s="141"/>
      <c r="X50" s="143"/>
      <c r="Y50" s="143"/>
      <c r="Z50" s="187"/>
      <c r="AA50" s="141"/>
      <c r="AB50" s="143"/>
      <c r="AC50" s="143"/>
      <c r="AD50" s="187"/>
      <c r="AE50" s="141"/>
      <c r="AF50" s="143"/>
      <c r="AG50" s="143"/>
      <c r="AH50" s="187"/>
      <c r="AI50" s="145"/>
      <c r="AJ50" s="147"/>
      <c r="AK50" s="147"/>
      <c r="AL50" s="146"/>
      <c r="AM50" s="154"/>
      <c r="AN50" s="154"/>
      <c r="AO50" s="154"/>
      <c r="AP50" s="154"/>
      <c r="AQ50" s="211"/>
      <c r="AR50" s="202"/>
      <c r="AS50" s="154"/>
      <c r="AT50" s="154"/>
      <c r="AU50" s="234"/>
      <c r="AV50" s="237"/>
    </row>
    <row r="51" spans="1:48">
      <c r="A51" s="136" t="str">
        <f t="shared" si="1"/>
        <v/>
      </c>
      <c r="B51" s="140"/>
      <c r="C51" s="140"/>
      <c r="D51" s="140"/>
      <c r="E51" s="145"/>
      <c r="F51" s="141"/>
      <c r="G51" s="141"/>
      <c r="H51" s="140"/>
      <c r="I51" s="142"/>
      <c r="J51" s="143"/>
      <c r="K51" s="141"/>
      <c r="L51" s="141"/>
      <c r="M51" s="144" t="str">
        <f t="shared" si="2"/>
        <v/>
      </c>
      <c r="N51" s="183"/>
      <c r="O51" s="141"/>
      <c r="P51" s="143"/>
      <c r="Q51" s="143"/>
      <c r="R51" s="187"/>
      <c r="S51" s="141"/>
      <c r="T51" s="143"/>
      <c r="U51" s="143"/>
      <c r="V51" s="187"/>
      <c r="W51" s="141"/>
      <c r="X51" s="143"/>
      <c r="Y51" s="143"/>
      <c r="Z51" s="187"/>
      <c r="AA51" s="141"/>
      <c r="AB51" s="143"/>
      <c r="AC51" s="143"/>
      <c r="AD51" s="187"/>
      <c r="AE51" s="141"/>
      <c r="AF51" s="143"/>
      <c r="AG51" s="143"/>
      <c r="AH51" s="187"/>
      <c r="AI51" s="145"/>
      <c r="AJ51" s="147"/>
      <c r="AK51" s="147"/>
      <c r="AL51" s="146"/>
      <c r="AM51" s="154"/>
      <c r="AN51" s="154"/>
      <c r="AO51" s="154"/>
      <c r="AP51" s="154"/>
      <c r="AQ51" s="211"/>
      <c r="AR51" s="202"/>
      <c r="AS51" s="154"/>
      <c r="AT51" s="154"/>
      <c r="AU51" s="234"/>
      <c r="AV51" s="237"/>
    </row>
    <row r="52" spans="1:48">
      <c r="A52" s="136" t="str">
        <f t="shared" si="1"/>
        <v/>
      </c>
      <c r="B52" s="140"/>
      <c r="C52" s="140"/>
      <c r="D52" s="140"/>
      <c r="E52" s="145"/>
      <c r="F52" s="141"/>
      <c r="G52" s="141"/>
      <c r="H52" s="140"/>
      <c r="I52" s="142"/>
      <c r="J52" s="143"/>
      <c r="K52" s="141"/>
      <c r="L52" s="141"/>
      <c r="M52" s="144" t="str">
        <f t="shared" si="2"/>
        <v/>
      </c>
      <c r="N52" s="183"/>
      <c r="O52" s="141"/>
      <c r="P52" s="143"/>
      <c r="Q52" s="143"/>
      <c r="R52" s="187"/>
      <c r="S52" s="141"/>
      <c r="T52" s="143"/>
      <c r="U52" s="143"/>
      <c r="V52" s="187"/>
      <c r="W52" s="141"/>
      <c r="X52" s="143"/>
      <c r="Y52" s="143"/>
      <c r="Z52" s="187"/>
      <c r="AA52" s="141"/>
      <c r="AB52" s="143"/>
      <c r="AC52" s="143"/>
      <c r="AD52" s="187"/>
      <c r="AE52" s="141"/>
      <c r="AF52" s="143"/>
      <c r="AG52" s="143"/>
      <c r="AH52" s="187"/>
      <c r="AI52" s="145"/>
      <c r="AJ52" s="147"/>
      <c r="AK52" s="147"/>
      <c r="AL52" s="146"/>
      <c r="AM52" s="154"/>
      <c r="AN52" s="154"/>
      <c r="AO52" s="154"/>
      <c r="AP52" s="154"/>
      <c r="AQ52" s="211"/>
      <c r="AR52" s="202"/>
      <c r="AS52" s="154"/>
      <c r="AT52" s="154"/>
      <c r="AU52" s="234"/>
      <c r="AV52" s="237"/>
    </row>
    <row r="53" spans="1:48">
      <c r="A53" s="136" t="str">
        <f t="shared" si="1"/>
        <v/>
      </c>
      <c r="B53" s="140"/>
      <c r="C53" s="140"/>
      <c r="D53" s="140"/>
      <c r="E53" s="145"/>
      <c r="F53" s="141"/>
      <c r="G53" s="141"/>
      <c r="H53" s="140"/>
      <c r="I53" s="142"/>
      <c r="J53" s="143"/>
      <c r="K53" s="141"/>
      <c r="L53" s="141"/>
      <c r="M53" s="144" t="str">
        <f t="shared" si="2"/>
        <v/>
      </c>
      <c r="N53" s="183"/>
      <c r="O53" s="141"/>
      <c r="P53" s="143"/>
      <c r="Q53" s="143"/>
      <c r="R53" s="187"/>
      <c r="S53" s="141"/>
      <c r="T53" s="143"/>
      <c r="U53" s="143"/>
      <c r="V53" s="187"/>
      <c r="W53" s="141"/>
      <c r="X53" s="143"/>
      <c r="Y53" s="143"/>
      <c r="Z53" s="187"/>
      <c r="AA53" s="141"/>
      <c r="AB53" s="143"/>
      <c r="AC53" s="143"/>
      <c r="AD53" s="187"/>
      <c r="AE53" s="141"/>
      <c r="AF53" s="143"/>
      <c r="AG53" s="143"/>
      <c r="AH53" s="187"/>
      <c r="AI53" s="145"/>
      <c r="AJ53" s="147"/>
      <c r="AK53" s="147"/>
      <c r="AL53" s="146"/>
      <c r="AM53" s="154"/>
      <c r="AN53" s="154"/>
      <c r="AO53" s="154"/>
      <c r="AP53" s="154"/>
      <c r="AQ53" s="211"/>
      <c r="AR53" s="202"/>
      <c r="AS53" s="154"/>
      <c r="AT53" s="154"/>
      <c r="AU53" s="234"/>
      <c r="AV53" s="237"/>
    </row>
    <row r="54" spans="1:48">
      <c r="A54" s="136" t="str">
        <f t="shared" si="1"/>
        <v/>
      </c>
      <c r="B54" s="140"/>
      <c r="C54" s="140"/>
      <c r="D54" s="140"/>
      <c r="E54" s="145"/>
      <c r="F54" s="141"/>
      <c r="G54" s="141"/>
      <c r="H54" s="140"/>
      <c r="I54" s="142"/>
      <c r="J54" s="143"/>
      <c r="K54" s="141"/>
      <c r="L54" s="141"/>
      <c r="M54" s="144" t="str">
        <f t="shared" si="2"/>
        <v/>
      </c>
      <c r="N54" s="183"/>
      <c r="O54" s="141"/>
      <c r="P54" s="143"/>
      <c r="Q54" s="143"/>
      <c r="R54" s="187"/>
      <c r="S54" s="141"/>
      <c r="T54" s="143"/>
      <c r="U54" s="143"/>
      <c r="V54" s="187"/>
      <c r="W54" s="141"/>
      <c r="X54" s="143"/>
      <c r="Y54" s="143"/>
      <c r="Z54" s="187"/>
      <c r="AA54" s="141"/>
      <c r="AB54" s="143"/>
      <c r="AC54" s="143"/>
      <c r="AD54" s="187"/>
      <c r="AE54" s="141"/>
      <c r="AF54" s="143"/>
      <c r="AG54" s="143"/>
      <c r="AH54" s="187"/>
      <c r="AI54" s="145"/>
      <c r="AJ54" s="147"/>
      <c r="AK54" s="147"/>
      <c r="AL54" s="146"/>
      <c r="AM54" s="154"/>
      <c r="AN54" s="154"/>
      <c r="AO54" s="154"/>
      <c r="AP54" s="154"/>
      <c r="AQ54" s="211"/>
      <c r="AR54" s="202"/>
      <c r="AS54" s="154"/>
      <c r="AT54" s="154"/>
      <c r="AU54" s="234"/>
      <c r="AV54" s="237"/>
    </row>
    <row r="55" spans="1:48">
      <c r="A55" s="136" t="str">
        <f t="shared" si="1"/>
        <v/>
      </c>
      <c r="B55" s="140"/>
      <c r="C55" s="140"/>
      <c r="D55" s="140"/>
      <c r="E55" s="145"/>
      <c r="F55" s="141"/>
      <c r="G55" s="141"/>
      <c r="H55" s="140"/>
      <c r="I55" s="142"/>
      <c r="J55" s="143"/>
      <c r="K55" s="141"/>
      <c r="L55" s="141"/>
      <c r="M55" s="144" t="str">
        <f t="shared" si="2"/>
        <v/>
      </c>
      <c r="N55" s="183"/>
      <c r="O55" s="141"/>
      <c r="P55" s="143"/>
      <c r="Q55" s="143"/>
      <c r="R55" s="187"/>
      <c r="S55" s="141"/>
      <c r="T55" s="143"/>
      <c r="U55" s="143"/>
      <c r="V55" s="187"/>
      <c r="W55" s="141"/>
      <c r="X55" s="143"/>
      <c r="Y55" s="143"/>
      <c r="Z55" s="187"/>
      <c r="AA55" s="141"/>
      <c r="AB55" s="143"/>
      <c r="AC55" s="143"/>
      <c r="AD55" s="187"/>
      <c r="AE55" s="141"/>
      <c r="AF55" s="143"/>
      <c r="AG55" s="143"/>
      <c r="AH55" s="187"/>
      <c r="AI55" s="145"/>
      <c r="AJ55" s="147"/>
      <c r="AK55" s="147"/>
      <c r="AL55" s="146"/>
      <c r="AM55" s="154"/>
      <c r="AN55" s="154"/>
      <c r="AO55" s="154"/>
      <c r="AP55" s="154"/>
      <c r="AQ55" s="211"/>
      <c r="AR55" s="202"/>
      <c r="AS55" s="154"/>
      <c r="AT55" s="154"/>
      <c r="AU55" s="234"/>
      <c r="AV55" s="237"/>
    </row>
    <row r="56" spans="1:48">
      <c r="A56" s="136" t="str">
        <f t="shared" si="1"/>
        <v/>
      </c>
      <c r="B56" s="140"/>
      <c r="C56" s="140"/>
      <c r="D56" s="140"/>
      <c r="E56" s="145"/>
      <c r="F56" s="141"/>
      <c r="G56" s="141"/>
      <c r="H56" s="140"/>
      <c r="I56" s="142"/>
      <c r="J56" s="143"/>
      <c r="K56" s="141"/>
      <c r="L56" s="141"/>
      <c r="M56" s="144" t="str">
        <f t="shared" si="2"/>
        <v/>
      </c>
      <c r="N56" s="183"/>
      <c r="O56" s="141"/>
      <c r="P56" s="143"/>
      <c r="Q56" s="143"/>
      <c r="R56" s="187"/>
      <c r="S56" s="141"/>
      <c r="T56" s="143"/>
      <c r="U56" s="143"/>
      <c r="V56" s="187"/>
      <c r="W56" s="141"/>
      <c r="X56" s="143"/>
      <c r="Y56" s="143"/>
      <c r="Z56" s="187"/>
      <c r="AA56" s="141"/>
      <c r="AB56" s="143"/>
      <c r="AC56" s="143"/>
      <c r="AD56" s="187"/>
      <c r="AE56" s="141"/>
      <c r="AF56" s="143"/>
      <c r="AG56" s="143"/>
      <c r="AH56" s="187"/>
      <c r="AI56" s="145"/>
      <c r="AJ56" s="147"/>
      <c r="AK56" s="147"/>
      <c r="AL56" s="146"/>
      <c r="AM56" s="154"/>
      <c r="AN56" s="154"/>
      <c r="AO56" s="154"/>
      <c r="AP56" s="154"/>
      <c r="AQ56" s="211"/>
      <c r="AR56" s="202"/>
      <c r="AS56" s="154"/>
      <c r="AT56" s="154"/>
      <c r="AU56" s="234"/>
      <c r="AV56" s="237"/>
    </row>
    <row r="57" spans="1:48">
      <c r="A57" s="136" t="str">
        <f t="shared" si="1"/>
        <v/>
      </c>
      <c r="B57" s="140"/>
      <c r="C57" s="140"/>
      <c r="D57" s="140"/>
      <c r="E57" s="145"/>
      <c r="F57" s="141"/>
      <c r="G57" s="141"/>
      <c r="H57" s="140"/>
      <c r="I57" s="142"/>
      <c r="J57" s="143"/>
      <c r="K57" s="141"/>
      <c r="L57" s="141"/>
      <c r="M57" s="144" t="str">
        <f t="shared" si="2"/>
        <v/>
      </c>
      <c r="N57" s="183"/>
      <c r="O57" s="141"/>
      <c r="P57" s="143"/>
      <c r="Q57" s="143"/>
      <c r="R57" s="187"/>
      <c r="S57" s="141"/>
      <c r="T57" s="143"/>
      <c r="U57" s="143"/>
      <c r="V57" s="187"/>
      <c r="W57" s="141"/>
      <c r="X57" s="143"/>
      <c r="Y57" s="143"/>
      <c r="Z57" s="187"/>
      <c r="AA57" s="141"/>
      <c r="AB57" s="143"/>
      <c r="AC57" s="143"/>
      <c r="AD57" s="187"/>
      <c r="AE57" s="141"/>
      <c r="AF57" s="143"/>
      <c r="AG57" s="143"/>
      <c r="AH57" s="187"/>
      <c r="AI57" s="145"/>
      <c r="AJ57" s="147"/>
      <c r="AK57" s="147"/>
      <c r="AL57" s="146"/>
      <c r="AM57" s="154"/>
      <c r="AN57" s="154"/>
      <c r="AO57" s="154"/>
      <c r="AP57" s="154"/>
      <c r="AQ57" s="211"/>
      <c r="AR57" s="202"/>
      <c r="AS57" s="154"/>
      <c r="AT57" s="154"/>
      <c r="AU57" s="234"/>
      <c r="AV57" s="237"/>
    </row>
    <row r="58" spans="1:48">
      <c r="A58" s="136" t="str">
        <f t="shared" si="1"/>
        <v/>
      </c>
      <c r="B58" s="140"/>
      <c r="C58" s="140"/>
      <c r="D58" s="140"/>
      <c r="E58" s="145"/>
      <c r="F58" s="141"/>
      <c r="G58" s="141"/>
      <c r="H58" s="140"/>
      <c r="I58" s="142"/>
      <c r="J58" s="143"/>
      <c r="K58" s="141"/>
      <c r="L58" s="141"/>
      <c r="M58" s="144" t="str">
        <f t="shared" si="2"/>
        <v/>
      </c>
      <c r="N58" s="183"/>
      <c r="O58" s="141"/>
      <c r="P58" s="143"/>
      <c r="Q58" s="143"/>
      <c r="R58" s="187"/>
      <c r="S58" s="141"/>
      <c r="T58" s="143"/>
      <c r="U58" s="143"/>
      <c r="V58" s="187"/>
      <c r="W58" s="141"/>
      <c r="X58" s="143"/>
      <c r="Y58" s="143"/>
      <c r="Z58" s="187"/>
      <c r="AA58" s="141"/>
      <c r="AB58" s="143"/>
      <c r="AC58" s="143"/>
      <c r="AD58" s="187"/>
      <c r="AE58" s="141"/>
      <c r="AF58" s="143"/>
      <c r="AG58" s="143"/>
      <c r="AH58" s="187"/>
      <c r="AI58" s="145"/>
      <c r="AJ58" s="147"/>
      <c r="AK58" s="147"/>
      <c r="AL58" s="146"/>
      <c r="AM58" s="154"/>
      <c r="AN58" s="154"/>
      <c r="AO58" s="154"/>
      <c r="AP58" s="154"/>
      <c r="AQ58" s="211"/>
      <c r="AR58" s="202"/>
      <c r="AS58" s="154"/>
      <c r="AT58" s="154"/>
      <c r="AU58" s="234"/>
      <c r="AV58" s="237"/>
    </row>
    <row r="59" spans="1:48">
      <c r="A59" s="136" t="str">
        <f t="shared" si="1"/>
        <v/>
      </c>
      <c r="B59" s="140"/>
      <c r="C59" s="140"/>
      <c r="D59" s="140"/>
      <c r="E59" s="145"/>
      <c r="F59" s="141"/>
      <c r="G59" s="141"/>
      <c r="H59" s="140"/>
      <c r="I59" s="142"/>
      <c r="J59" s="143"/>
      <c r="K59" s="141"/>
      <c r="L59" s="141"/>
      <c r="M59" s="144" t="str">
        <f t="shared" si="2"/>
        <v/>
      </c>
      <c r="N59" s="183"/>
      <c r="O59" s="141"/>
      <c r="P59" s="143"/>
      <c r="Q59" s="143"/>
      <c r="R59" s="187"/>
      <c r="S59" s="141"/>
      <c r="T59" s="143"/>
      <c r="U59" s="143"/>
      <c r="V59" s="187"/>
      <c r="W59" s="141"/>
      <c r="X59" s="143"/>
      <c r="Y59" s="143"/>
      <c r="Z59" s="187"/>
      <c r="AA59" s="141"/>
      <c r="AB59" s="143"/>
      <c r="AC59" s="143"/>
      <c r="AD59" s="187"/>
      <c r="AE59" s="141"/>
      <c r="AF59" s="143"/>
      <c r="AG59" s="143"/>
      <c r="AH59" s="187"/>
      <c r="AI59" s="145"/>
      <c r="AJ59" s="147"/>
      <c r="AK59" s="147"/>
      <c r="AL59" s="146"/>
      <c r="AM59" s="154"/>
      <c r="AN59" s="154"/>
      <c r="AO59" s="154"/>
      <c r="AP59" s="154"/>
      <c r="AQ59" s="211"/>
      <c r="AR59" s="202"/>
      <c r="AS59" s="154"/>
      <c r="AT59" s="154"/>
      <c r="AU59" s="234"/>
      <c r="AV59" s="237"/>
    </row>
    <row r="60" spans="1:48">
      <c r="A60" s="136" t="str">
        <f t="shared" si="1"/>
        <v/>
      </c>
      <c r="B60" s="140"/>
      <c r="C60" s="140"/>
      <c r="D60" s="140"/>
      <c r="E60" s="145"/>
      <c r="F60" s="141"/>
      <c r="G60" s="141"/>
      <c r="H60" s="140"/>
      <c r="I60" s="142"/>
      <c r="J60" s="143"/>
      <c r="K60" s="141"/>
      <c r="L60" s="141"/>
      <c r="M60" s="144" t="str">
        <f t="shared" si="2"/>
        <v/>
      </c>
      <c r="N60" s="183"/>
      <c r="O60" s="141"/>
      <c r="P60" s="143"/>
      <c r="Q60" s="143"/>
      <c r="R60" s="187"/>
      <c r="S60" s="141"/>
      <c r="T60" s="143"/>
      <c r="U60" s="143"/>
      <c r="V60" s="187"/>
      <c r="W60" s="141"/>
      <c r="X60" s="143"/>
      <c r="Y60" s="143"/>
      <c r="Z60" s="187"/>
      <c r="AA60" s="141"/>
      <c r="AB60" s="143"/>
      <c r="AC60" s="143"/>
      <c r="AD60" s="187"/>
      <c r="AE60" s="141"/>
      <c r="AF60" s="143"/>
      <c r="AG60" s="143"/>
      <c r="AH60" s="187"/>
      <c r="AI60" s="145"/>
      <c r="AJ60" s="147"/>
      <c r="AK60" s="147"/>
      <c r="AL60" s="146"/>
      <c r="AM60" s="154"/>
      <c r="AN60" s="154"/>
      <c r="AO60" s="154"/>
      <c r="AP60" s="154"/>
      <c r="AQ60" s="211"/>
      <c r="AR60" s="202"/>
      <c r="AS60" s="154"/>
      <c r="AT60" s="154"/>
      <c r="AU60" s="234"/>
      <c r="AV60" s="237"/>
    </row>
    <row r="61" spans="1:48">
      <c r="A61" s="136" t="str">
        <f t="shared" si="1"/>
        <v/>
      </c>
      <c r="B61" s="140"/>
      <c r="C61" s="140"/>
      <c r="D61" s="140"/>
      <c r="E61" s="145"/>
      <c r="F61" s="141"/>
      <c r="G61" s="141"/>
      <c r="H61" s="140"/>
      <c r="I61" s="142"/>
      <c r="J61" s="143"/>
      <c r="K61" s="141"/>
      <c r="L61" s="141"/>
      <c r="M61" s="144" t="str">
        <f t="shared" si="2"/>
        <v/>
      </c>
      <c r="N61" s="183"/>
      <c r="O61" s="141"/>
      <c r="P61" s="143"/>
      <c r="Q61" s="143"/>
      <c r="R61" s="187"/>
      <c r="S61" s="141"/>
      <c r="T61" s="143"/>
      <c r="U61" s="143"/>
      <c r="V61" s="187"/>
      <c r="W61" s="141"/>
      <c r="X61" s="143"/>
      <c r="Y61" s="143"/>
      <c r="Z61" s="187"/>
      <c r="AA61" s="141"/>
      <c r="AB61" s="143"/>
      <c r="AC61" s="143"/>
      <c r="AD61" s="187"/>
      <c r="AE61" s="141"/>
      <c r="AF61" s="143"/>
      <c r="AG61" s="143"/>
      <c r="AH61" s="187"/>
      <c r="AI61" s="145"/>
      <c r="AJ61" s="147"/>
      <c r="AK61" s="147"/>
      <c r="AL61" s="146"/>
      <c r="AM61" s="154"/>
      <c r="AN61" s="154"/>
      <c r="AO61" s="154"/>
      <c r="AP61" s="154"/>
      <c r="AQ61" s="211"/>
      <c r="AR61" s="202"/>
      <c r="AS61" s="154"/>
      <c r="AT61" s="154"/>
      <c r="AU61" s="234"/>
      <c r="AV61" s="237"/>
    </row>
    <row r="62" spans="1:48">
      <c r="A62" s="136" t="str">
        <f t="shared" si="1"/>
        <v/>
      </c>
      <c r="B62" s="140"/>
      <c r="C62" s="140"/>
      <c r="D62" s="140"/>
      <c r="E62" s="145"/>
      <c r="F62" s="141"/>
      <c r="G62" s="141"/>
      <c r="H62" s="140"/>
      <c r="I62" s="142"/>
      <c r="J62" s="143"/>
      <c r="K62" s="141"/>
      <c r="L62" s="141"/>
      <c r="M62" s="144" t="str">
        <f t="shared" si="2"/>
        <v/>
      </c>
      <c r="N62" s="183"/>
      <c r="O62" s="141"/>
      <c r="P62" s="143"/>
      <c r="Q62" s="143"/>
      <c r="R62" s="187"/>
      <c r="S62" s="141"/>
      <c r="T62" s="143"/>
      <c r="U62" s="143"/>
      <c r="V62" s="187"/>
      <c r="W62" s="141"/>
      <c r="X62" s="143"/>
      <c r="Y62" s="143"/>
      <c r="Z62" s="187"/>
      <c r="AA62" s="141"/>
      <c r="AB62" s="143"/>
      <c r="AC62" s="143"/>
      <c r="AD62" s="187"/>
      <c r="AE62" s="141"/>
      <c r="AF62" s="143"/>
      <c r="AG62" s="143"/>
      <c r="AH62" s="187"/>
      <c r="AI62" s="145"/>
      <c r="AJ62" s="147"/>
      <c r="AK62" s="147"/>
      <c r="AL62" s="146"/>
      <c r="AM62" s="154"/>
      <c r="AN62" s="154"/>
      <c r="AO62" s="154"/>
      <c r="AP62" s="154"/>
      <c r="AQ62" s="211"/>
      <c r="AR62" s="202"/>
      <c r="AS62" s="154"/>
      <c r="AT62" s="154"/>
      <c r="AU62" s="234"/>
      <c r="AV62" s="237"/>
    </row>
    <row r="63" spans="1:48">
      <c r="A63" s="136" t="str">
        <f t="shared" si="1"/>
        <v/>
      </c>
      <c r="B63" s="140"/>
      <c r="C63" s="140"/>
      <c r="D63" s="140"/>
      <c r="E63" s="145"/>
      <c r="F63" s="141"/>
      <c r="G63" s="141"/>
      <c r="H63" s="140"/>
      <c r="I63" s="142"/>
      <c r="J63" s="143"/>
      <c r="K63" s="141"/>
      <c r="L63" s="141"/>
      <c r="M63" s="144" t="str">
        <f t="shared" si="2"/>
        <v/>
      </c>
      <c r="N63" s="183"/>
      <c r="O63" s="141"/>
      <c r="P63" s="143"/>
      <c r="Q63" s="143"/>
      <c r="R63" s="187"/>
      <c r="S63" s="141"/>
      <c r="T63" s="143"/>
      <c r="U63" s="143"/>
      <c r="V63" s="187"/>
      <c r="W63" s="141"/>
      <c r="X63" s="143"/>
      <c r="Y63" s="143"/>
      <c r="Z63" s="187"/>
      <c r="AA63" s="141"/>
      <c r="AB63" s="143"/>
      <c r="AC63" s="143"/>
      <c r="AD63" s="187"/>
      <c r="AE63" s="141"/>
      <c r="AF63" s="143"/>
      <c r="AG63" s="143"/>
      <c r="AH63" s="187"/>
      <c r="AI63" s="145"/>
      <c r="AJ63" s="147"/>
      <c r="AK63" s="147"/>
      <c r="AL63" s="146"/>
      <c r="AM63" s="154"/>
      <c r="AN63" s="154"/>
      <c r="AO63" s="154"/>
      <c r="AP63" s="154"/>
      <c r="AQ63" s="211"/>
      <c r="AR63" s="202"/>
      <c r="AS63" s="154"/>
      <c r="AT63" s="154"/>
      <c r="AU63" s="234"/>
      <c r="AV63" s="237"/>
    </row>
    <row r="64" spans="1:48">
      <c r="A64" s="136" t="str">
        <f t="shared" si="1"/>
        <v/>
      </c>
      <c r="B64" s="140"/>
      <c r="C64" s="140"/>
      <c r="D64" s="140"/>
      <c r="E64" s="145"/>
      <c r="F64" s="141"/>
      <c r="G64" s="141"/>
      <c r="H64" s="140"/>
      <c r="I64" s="142"/>
      <c r="J64" s="143"/>
      <c r="K64" s="141"/>
      <c r="L64" s="141"/>
      <c r="M64" s="144" t="str">
        <f t="shared" si="2"/>
        <v/>
      </c>
      <c r="N64" s="183"/>
      <c r="O64" s="141"/>
      <c r="P64" s="143"/>
      <c r="Q64" s="143"/>
      <c r="R64" s="187"/>
      <c r="S64" s="141"/>
      <c r="T64" s="143"/>
      <c r="U64" s="143"/>
      <c r="V64" s="187"/>
      <c r="W64" s="141"/>
      <c r="X64" s="143"/>
      <c r="Y64" s="143"/>
      <c r="Z64" s="187"/>
      <c r="AA64" s="141"/>
      <c r="AB64" s="143"/>
      <c r="AC64" s="143"/>
      <c r="AD64" s="187"/>
      <c r="AE64" s="141"/>
      <c r="AF64" s="143"/>
      <c r="AG64" s="143"/>
      <c r="AH64" s="187"/>
      <c r="AI64" s="145"/>
      <c r="AJ64" s="147"/>
      <c r="AK64" s="147"/>
      <c r="AL64" s="146"/>
      <c r="AM64" s="154"/>
      <c r="AN64" s="154"/>
      <c r="AO64" s="154"/>
      <c r="AP64" s="154"/>
      <c r="AQ64" s="211"/>
      <c r="AR64" s="202"/>
      <c r="AS64" s="154"/>
      <c r="AT64" s="154"/>
      <c r="AU64" s="234"/>
      <c r="AV64" s="237"/>
    </row>
    <row r="65" spans="1:48">
      <c r="A65" s="136" t="str">
        <f t="shared" si="1"/>
        <v/>
      </c>
      <c r="B65" s="140"/>
      <c r="C65" s="140"/>
      <c r="D65" s="140"/>
      <c r="E65" s="145"/>
      <c r="F65" s="141"/>
      <c r="G65" s="141"/>
      <c r="H65" s="140"/>
      <c r="I65" s="142"/>
      <c r="J65" s="143"/>
      <c r="K65" s="141"/>
      <c r="L65" s="141"/>
      <c r="M65" s="144" t="str">
        <f t="shared" si="2"/>
        <v/>
      </c>
      <c r="N65" s="183"/>
      <c r="O65" s="141"/>
      <c r="P65" s="143"/>
      <c r="Q65" s="143"/>
      <c r="R65" s="187"/>
      <c r="S65" s="141"/>
      <c r="T65" s="143"/>
      <c r="U65" s="143"/>
      <c r="V65" s="187"/>
      <c r="W65" s="141"/>
      <c r="X65" s="143"/>
      <c r="Y65" s="143"/>
      <c r="Z65" s="187"/>
      <c r="AA65" s="141"/>
      <c r="AB65" s="143"/>
      <c r="AC65" s="143"/>
      <c r="AD65" s="187"/>
      <c r="AE65" s="141"/>
      <c r="AF65" s="143"/>
      <c r="AG65" s="143"/>
      <c r="AH65" s="187"/>
      <c r="AI65" s="145"/>
      <c r="AJ65" s="147"/>
      <c r="AK65" s="147"/>
      <c r="AL65" s="146"/>
      <c r="AM65" s="154"/>
      <c r="AN65" s="154"/>
      <c r="AO65" s="154"/>
      <c r="AP65" s="154"/>
      <c r="AQ65" s="211"/>
      <c r="AR65" s="202"/>
      <c r="AS65" s="154"/>
      <c r="AT65" s="154"/>
      <c r="AU65" s="234"/>
      <c r="AV65" s="237"/>
    </row>
    <row r="66" spans="1:48">
      <c r="A66" s="136" t="str">
        <f t="shared" si="1"/>
        <v/>
      </c>
      <c r="B66" s="140"/>
      <c r="C66" s="140"/>
      <c r="D66" s="140"/>
      <c r="E66" s="145"/>
      <c r="F66" s="141"/>
      <c r="G66" s="141"/>
      <c r="H66" s="140"/>
      <c r="I66" s="142"/>
      <c r="J66" s="143"/>
      <c r="K66" s="141"/>
      <c r="L66" s="141"/>
      <c r="M66" s="144" t="str">
        <f t="shared" si="2"/>
        <v/>
      </c>
      <c r="N66" s="183"/>
      <c r="O66" s="141"/>
      <c r="P66" s="143"/>
      <c r="Q66" s="143"/>
      <c r="R66" s="187"/>
      <c r="S66" s="141"/>
      <c r="T66" s="143"/>
      <c r="U66" s="143"/>
      <c r="V66" s="187"/>
      <c r="W66" s="141"/>
      <c r="X66" s="143"/>
      <c r="Y66" s="143"/>
      <c r="Z66" s="187"/>
      <c r="AA66" s="141"/>
      <c r="AB66" s="143"/>
      <c r="AC66" s="143"/>
      <c r="AD66" s="187"/>
      <c r="AE66" s="141"/>
      <c r="AF66" s="143"/>
      <c r="AG66" s="143"/>
      <c r="AH66" s="187"/>
      <c r="AI66" s="145"/>
      <c r="AJ66" s="147"/>
      <c r="AK66" s="147"/>
      <c r="AL66" s="146"/>
      <c r="AM66" s="154"/>
      <c r="AN66" s="154"/>
      <c r="AO66" s="154"/>
      <c r="AP66" s="154"/>
      <c r="AQ66" s="211"/>
      <c r="AR66" s="202"/>
      <c r="AS66" s="154"/>
      <c r="AT66" s="154"/>
      <c r="AU66" s="234"/>
      <c r="AV66" s="237"/>
    </row>
    <row r="67" spans="1:48">
      <c r="A67" s="136" t="str">
        <f t="shared" si="1"/>
        <v/>
      </c>
      <c r="B67" s="140"/>
      <c r="C67" s="140"/>
      <c r="D67" s="140"/>
      <c r="E67" s="145"/>
      <c r="F67" s="141"/>
      <c r="G67" s="141"/>
      <c r="H67" s="140"/>
      <c r="I67" s="142"/>
      <c r="J67" s="143"/>
      <c r="K67" s="141"/>
      <c r="L67" s="141"/>
      <c r="M67" s="144" t="str">
        <f t="shared" ref="M67:M99" si="3">IF(B67&lt;&gt;"",SUM(R67,V67,Z67,AD67),"")</f>
        <v/>
      </c>
      <c r="N67" s="183"/>
      <c r="O67" s="141"/>
      <c r="P67" s="143"/>
      <c r="Q67" s="143"/>
      <c r="R67" s="187"/>
      <c r="S67" s="141"/>
      <c r="T67" s="143"/>
      <c r="U67" s="143"/>
      <c r="V67" s="187"/>
      <c r="W67" s="141"/>
      <c r="X67" s="143"/>
      <c r="Y67" s="143"/>
      <c r="Z67" s="187"/>
      <c r="AA67" s="141"/>
      <c r="AB67" s="143"/>
      <c r="AC67" s="143"/>
      <c r="AD67" s="187"/>
      <c r="AE67" s="141"/>
      <c r="AF67" s="143"/>
      <c r="AG67" s="143"/>
      <c r="AH67" s="187"/>
      <c r="AI67" s="145"/>
      <c r="AJ67" s="147"/>
      <c r="AK67" s="147"/>
      <c r="AL67" s="146"/>
      <c r="AM67" s="154"/>
      <c r="AN67" s="154"/>
      <c r="AO67" s="154"/>
      <c r="AP67" s="154"/>
      <c r="AQ67" s="211"/>
      <c r="AR67" s="202"/>
      <c r="AS67" s="154"/>
      <c r="AT67" s="154"/>
      <c r="AU67" s="234"/>
      <c r="AV67" s="237"/>
    </row>
    <row r="68" spans="1:48">
      <c r="A68" s="136" t="str">
        <f t="shared" ref="A68:A99" si="4">IF(B68&lt;&gt;"",ROW()-3,"")</f>
        <v/>
      </c>
      <c r="B68" s="140"/>
      <c r="C68" s="140"/>
      <c r="D68" s="140"/>
      <c r="E68" s="145"/>
      <c r="F68" s="141"/>
      <c r="G68" s="141"/>
      <c r="H68" s="140"/>
      <c r="I68" s="142"/>
      <c r="J68" s="143"/>
      <c r="K68" s="141"/>
      <c r="L68" s="141"/>
      <c r="M68" s="144" t="str">
        <f t="shared" si="3"/>
        <v/>
      </c>
      <c r="N68" s="183"/>
      <c r="O68" s="141"/>
      <c r="P68" s="143"/>
      <c r="Q68" s="143"/>
      <c r="R68" s="187"/>
      <c r="S68" s="141"/>
      <c r="T68" s="143"/>
      <c r="U68" s="143"/>
      <c r="V68" s="187"/>
      <c r="W68" s="141"/>
      <c r="X68" s="143"/>
      <c r="Y68" s="143"/>
      <c r="Z68" s="187"/>
      <c r="AA68" s="141"/>
      <c r="AB68" s="143"/>
      <c r="AC68" s="143"/>
      <c r="AD68" s="187"/>
      <c r="AE68" s="141"/>
      <c r="AF68" s="143"/>
      <c r="AG68" s="143"/>
      <c r="AH68" s="187"/>
      <c r="AI68" s="145"/>
      <c r="AJ68" s="147"/>
      <c r="AK68" s="147"/>
      <c r="AL68" s="146"/>
      <c r="AM68" s="154"/>
      <c r="AN68" s="154"/>
      <c r="AO68" s="154"/>
      <c r="AP68" s="154"/>
      <c r="AQ68" s="211"/>
      <c r="AR68" s="202"/>
      <c r="AS68" s="154"/>
      <c r="AT68" s="154"/>
      <c r="AU68" s="234"/>
      <c r="AV68" s="237"/>
    </row>
    <row r="69" spans="1:48">
      <c r="A69" s="136" t="str">
        <f t="shared" si="4"/>
        <v/>
      </c>
      <c r="B69" s="140"/>
      <c r="C69" s="140"/>
      <c r="D69" s="140"/>
      <c r="E69" s="145"/>
      <c r="F69" s="141"/>
      <c r="G69" s="141"/>
      <c r="H69" s="140"/>
      <c r="I69" s="142"/>
      <c r="J69" s="143"/>
      <c r="K69" s="141"/>
      <c r="L69" s="141"/>
      <c r="M69" s="144" t="str">
        <f t="shared" si="3"/>
        <v/>
      </c>
      <c r="N69" s="183"/>
      <c r="O69" s="141"/>
      <c r="P69" s="143"/>
      <c r="Q69" s="143"/>
      <c r="R69" s="187"/>
      <c r="S69" s="141"/>
      <c r="T69" s="143"/>
      <c r="U69" s="143"/>
      <c r="V69" s="187"/>
      <c r="W69" s="141"/>
      <c r="X69" s="143"/>
      <c r="Y69" s="143"/>
      <c r="Z69" s="187"/>
      <c r="AA69" s="141"/>
      <c r="AB69" s="143"/>
      <c r="AC69" s="143"/>
      <c r="AD69" s="187"/>
      <c r="AE69" s="141"/>
      <c r="AF69" s="143"/>
      <c r="AG69" s="143"/>
      <c r="AH69" s="187"/>
      <c r="AI69" s="145"/>
      <c r="AJ69" s="147"/>
      <c r="AK69" s="147"/>
      <c r="AL69" s="146"/>
      <c r="AM69" s="154"/>
      <c r="AN69" s="154"/>
      <c r="AO69" s="154"/>
      <c r="AP69" s="154"/>
      <c r="AQ69" s="211"/>
      <c r="AR69" s="202"/>
      <c r="AS69" s="154"/>
      <c r="AT69" s="154"/>
      <c r="AU69" s="234"/>
      <c r="AV69" s="237"/>
    </row>
    <row r="70" spans="1:48">
      <c r="A70" s="136" t="str">
        <f t="shared" si="4"/>
        <v/>
      </c>
      <c r="B70" s="140"/>
      <c r="C70" s="140"/>
      <c r="D70" s="140"/>
      <c r="E70" s="145"/>
      <c r="F70" s="141"/>
      <c r="G70" s="141"/>
      <c r="H70" s="140"/>
      <c r="I70" s="142"/>
      <c r="J70" s="143"/>
      <c r="K70" s="141"/>
      <c r="L70" s="141"/>
      <c r="M70" s="144" t="str">
        <f t="shared" si="3"/>
        <v/>
      </c>
      <c r="N70" s="183"/>
      <c r="O70" s="141"/>
      <c r="P70" s="143"/>
      <c r="Q70" s="143"/>
      <c r="R70" s="187"/>
      <c r="S70" s="141"/>
      <c r="T70" s="143"/>
      <c r="U70" s="143"/>
      <c r="V70" s="187"/>
      <c r="W70" s="141"/>
      <c r="X70" s="143"/>
      <c r="Y70" s="143"/>
      <c r="Z70" s="187"/>
      <c r="AA70" s="141"/>
      <c r="AB70" s="143"/>
      <c r="AC70" s="143"/>
      <c r="AD70" s="187"/>
      <c r="AE70" s="141"/>
      <c r="AF70" s="143"/>
      <c r="AG70" s="143"/>
      <c r="AH70" s="187"/>
      <c r="AI70" s="145"/>
      <c r="AJ70" s="147"/>
      <c r="AK70" s="147"/>
      <c r="AL70" s="146"/>
      <c r="AM70" s="154"/>
      <c r="AN70" s="154"/>
      <c r="AO70" s="154"/>
      <c r="AP70" s="154"/>
      <c r="AQ70" s="211"/>
      <c r="AR70" s="202"/>
      <c r="AS70" s="154"/>
      <c r="AT70" s="154"/>
      <c r="AU70" s="234"/>
      <c r="AV70" s="237"/>
    </row>
    <row r="71" spans="1:48">
      <c r="A71" s="136" t="str">
        <f t="shared" si="4"/>
        <v/>
      </c>
      <c r="B71" s="140"/>
      <c r="C71" s="140"/>
      <c r="D71" s="140"/>
      <c r="E71" s="145"/>
      <c r="F71" s="141"/>
      <c r="G71" s="141"/>
      <c r="H71" s="140"/>
      <c r="I71" s="142"/>
      <c r="J71" s="143"/>
      <c r="K71" s="141"/>
      <c r="L71" s="141"/>
      <c r="M71" s="144" t="str">
        <f t="shared" si="3"/>
        <v/>
      </c>
      <c r="N71" s="183"/>
      <c r="O71" s="141"/>
      <c r="P71" s="143"/>
      <c r="Q71" s="143"/>
      <c r="R71" s="187"/>
      <c r="S71" s="141"/>
      <c r="T71" s="143"/>
      <c r="U71" s="143"/>
      <c r="V71" s="187"/>
      <c r="W71" s="141"/>
      <c r="X71" s="143"/>
      <c r="Y71" s="143"/>
      <c r="Z71" s="187"/>
      <c r="AA71" s="141"/>
      <c r="AB71" s="143"/>
      <c r="AC71" s="143"/>
      <c r="AD71" s="187"/>
      <c r="AE71" s="141"/>
      <c r="AF71" s="143"/>
      <c r="AG71" s="143"/>
      <c r="AH71" s="187"/>
      <c r="AI71" s="145"/>
      <c r="AJ71" s="147"/>
      <c r="AK71" s="147"/>
      <c r="AL71" s="146"/>
      <c r="AM71" s="154"/>
      <c r="AN71" s="154"/>
      <c r="AO71" s="154"/>
      <c r="AP71" s="154"/>
      <c r="AQ71" s="211"/>
      <c r="AR71" s="202"/>
      <c r="AS71" s="154"/>
      <c r="AT71" s="154"/>
      <c r="AU71" s="234"/>
      <c r="AV71" s="237"/>
    </row>
    <row r="72" spans="1:48">
      <c r="A72" s="136" t="str">
        <f t="shared" si="4"/>
        <v/>
      </c>
      <c r="B72" s="140"/>
      <c r="C72" s="140"/>
      <c r="D72" s="140"/>
      <c r="E72" s="145"/>
      <c r="F72" s="141"/>
      <c r="G72" s="141"/>
      <c r="H72" s="140"/>
      <c r="I72" s="142"/>
      <c r="J72" s="143"/>
      <c r="K72" s="141"/>
      <c r="L72" s="141"/>
      <c r="M72" s="144" t="str">
        <f t="shared" si="3"/>
        <v/>
      </c>
      <c r="N72" s="183"/>
      <c r="O72" s="141"/>
      <c r="P72" s="143"/>
      <c r="Q72" s="143"/>
      <c r="R72" s="187"/>
      <c r="S72" s="141"/>
      <c r="T72" s="143"/>
      <c r="U72" s="143"/>
      <c r="V72" s="187"/>
      <c r="W72" s="141"/>
      <c r="X72" s="143"/>
      <c r="Y72" s="143"/>
      <c r="Z72" s="187"/>
      <c r="AA72" s="141"/>
      <c r="AB72" s="143"/>
      <c r="AC72" s="143"/>
      <c r="AD72" s="187"/>
      <c r="AE72" s="141"/>
      <c r="AF72" s="143"/>
      <c r="AG72" s="143"/>
      <c r="AH72" s="187"/>
      <c r="AI72" s="145"/>
      <c r="AJ72" s="147"/>
      <c r="AK72" s="147"/>
      <c r="AL72" s="146"/>
      <c r="AM72" s="154"/>
      <c r="AN72" s="154"/>
      <c r="AO72" s="154"/>
      <c r="AP72" s="154"/>
      <c r="AQ72" s="211"/>
      <c r="AR72" s="202"/>
      <c r="AS72" s="154"/>
      <c r="AT72" s="154"/>
      <c r="AU72" s="234"/>
      <c r="AV72" s="237"/>
    </row>
    <row r="73" spans="1:48">
      <c r="A73" s="136" t="str">
        <f t="shared" si="4"/>
        <v/>
      </c>
      <c r="B73" s="140"/>
      <c r="C73" s="140"/>
      <c r="D73" s="140"/>
      <c r="E73" s="145"/>
      <c r="F73" s="141"/>
      <c r="G73" s="141"/>
      <c r="H73" s="140"/>
      <c r="I73" s="142"/>
      <c r="J73" s="143"/>
      <c r="K73" s="141"/>
      <c r="L73" s="141"/>
      <c r="M73" s="144" t="str">
        <f t="shared" si="3"/>
        <v/>
      </c>
      <c r="N73" s="183"/>
      <c r="O73" s="141"/>
      <c r="P73" s="143"/>
      <c r="Q73" s="143"/>
      <c r="R73" s="187"/>
      <c r="S73" s="141"/>
      <c r="T73" s="143"/>
      <c r="U73" s="143"/>
      <c r="V73" s="187"/>
      <c r="W73" s="141"/>
      <c r="X73" s="143"/>
      <c r="Y73" s="143"/>
      <c r="Z73" s="187"/>
      <c r="AA73" s="141"/>
      <c r="AB73" s="143"/>
      <c r="AC73" s="143"/>
      <c r="AD73" s="187"/>
      <c r="AE73" s="141"/>
      <c r="AF73" s="143"/>
      <c r="AG73" s="143"/>
      <c r="AH73" s="187"/>
      <c r="AI73" s="145"/>
      <c r="AJ73" s="147"/>
      <c r="AK73" s="147"/>
      <c r="AL73" s="146"/>
      <c r="AM73" s="154"/>
      <c r="AN73" s="154"/>
      <c r="AO73" s="154"/>
      <c r="AP73" s="154"/>
      <c r="AQ73" s="211"/>
      <c r="AR73" s="202"/>
      <c r="AS73" s="154"/>
      <c r="AT73" s="154"/>
      <c r="AU73" s="234"/>
      <c r="AV73" s="237"/>
    </row>
    <row r="74" spans="1:48">
      <c r="A74" s="136" t="str">
        <f t="shared" si="4"/>
        <v/>
      </c>
      <c r="B74" s="140"/>
      <c r="C74" s="140"/>
      <c r="D74" s="140"/>
      <c r="E74" s="145"/>
      <c r="F74" s="141"/>
      <c r="G74" s="141"/>
      <c r="H74" s="140"/>
      <c r="I74" s="142"/>
      <c r="J74" s="143"/>
      <c r="K74" s="141"/>
      <c r="L74" s="141"/>
      <c r="M74" s="144" t="str">
        <f t="shared" si="3"/>
        <v/>
      </c>
      <c r="N74" s="183"/>
      <c r="O74" s="141"/>
      <c r="P74" s="143"/>
      <c r="Q74" s="143"/>
      <c r="R74" s="187"/>
      <c r="S74" s="141"/>
      <c r="T74" s="143"/>
      <c r="U74" s="143"/>
      <c r="V74" s="187"/>
      <c r="W74" s="141"/>
      <c r="X74" s="143"/>
      <c r="Y74" s="143"/>
      <c r="Z74" s="187"/>
      <c r="AA74" s="141"/>
      <c r="AB74" s="143"/>
      <c r="AC74" s="143"/>
      <c r="AD74" s="187"/>
      <c r="AE74" s="141"/>
      <c r="AF74" s="143"/>
      <c r="AG74" s="143"/>
      <c r="AH74" s="187"/>
      <c r="AI74" s="145"/>
      <c r="AJ74" s="147"/>
      <c r="AK74" s="147"/>
      <c r="AL74" s="146"/>
      <c r="AM74" s="154"/>
      <c r="AN74" s="154"/>
      <c r="AO74" s="154"/>
      <c r="AP74" s="154"/>
      <c r="AQ74" s="211"/>
      <c r="AR74" s="202"/>
      <c r="AS74" s="154"/>
      <c r="AT74" s="154"/>
      <c r="AU74" s="234"/>
      <c r="AV74" s="237"/>
    </row>
    <row r="75" spans="1:48">
      <c r="A75" s="136" t="str">
        <f t="shared" si="4"/>
        <v/>
      </c>
      <c r="B75" s="140"/>
      <c r="C75" s="140"/>
      <c r="D75" s="140"/>
      <c r="E75" s="145"/>
      <c r="F75" s="141"/>
      <c r="G75" s="141"/>
      <c r="H75" s="140"/>
      <c r="I75" s="142"/>
      <c r="J75" s="143"/>
      <c r="K75" s="141"/>
      <c r="L75" s="141"/>
      <c r="M75" s="144" t="str">
        <f t="shared" si="3"/>
        <v/>
      </c>
      <c r="N75" s="183"/>
      <c r="O75" s="141"/>
      <c r="P75" s="143"/>
      <c r="Q75" s="143"/>
      <c r="R75" s="187"/>
      <c r="S75" s="141"/>
      <c r="T75" s="143"/>
      <c r="U75" s="143"/>
      <c r="V75" s="187"/>
      <c r="W75" s="141"/>
      <c r="X75" s="143"/>
      <c r="Y75" s="143"/>
      <c r="Z75" s="187"/>
      <c r="AA75" s="141"/>
      <c r="AB75" s="143"/>
      <c r="AC75" s="143"/>
      <c r="AD75" s="187"/>
      <c r="AE75" s="141"/>
      <c r="AF75" s="143"/>
      <c r="AG75" s="143"/>
      <c r="AH75" s="187"/>
      <c r="AI75" s="145"/>
      <c r="AJ75" s="147"/>
      <c r="AK75" s="147"/>
      <c r="AL75" s="146"/>
      <c r="AM75" s="154"/>
      <c r="AN75" s="154"/>
      <c r="AO75" s="154"/>
      <c r="AP75" s="154"/>
      <c r="AQ75" s="211"/>
      <c r="AR75" s="202"/>
      <c r="AS75" s="154"/>
      <c r="AT75" s="154"/>
      <c r="AU75" s="234"/>
      <c r="AV75" s="237"/>
    </row>
    <row r="76" spans="1:48">
      <c r="A76" s="136" t="str">
        <f t="shared" si="4"/>
        <v/>
      </c>
      <c r="B76" s="140"/>
      <c r="C76" s="140"/>
      <c r="D76" s="140"/>
      <c r="E76" s="145"/>
      <c r="F76" s="141"/>
      <c r="G76" s="141"/>
      <c r="H76" s="140"/>
      <c r="I76" s="142"/>
      <c r="J76" s="143"/>
      <c r="K76" s="141"/>
      <c r="L76" s="141"/>
      <c r="M76" s="144" t="str">
        <f t="shared" si="3"/>
        <v/>
      </c>
      <c r="N76" s="183"/>
      <c r="O76" s="141"/>
      <c r="P76" s="143"/>
      <c r="Q76" s="143"/>
      <c r="R76" s="187"/>
      <c r="S76" s="141"/>
      <c r="T76" s="143"/>
      <c r="U76" s="143"/>
      <c r="V76" s="187"/>
      <c r="W76" s="141"/>
      <c r="X76" s="143"/>
      <c r="Y76" s="143"/>
      <c r="Z76" s="187"/>
      <c r="AA76" s="141"/>
      <c r="AB76" s="143"/>
      <c r="AC76" s="143"/>
      <c r="AD76" s="187"/>
      <c r="AE76" s="141"/>
      <c r="AF76" s="143"/>
      <c r="AG76" s="143"/>
      <c r="AH76" s="187"/>
      <c r="AI76" s="145"/>
      <c r="AJ76" s="147"/>
      <c r="AK76" s="147"/>
      <c r="AL76" s="146"/>
      <c r="AM76" s="154"/>
      <c r="AN76" s="154"/>
      <c r="AO76" s="154"/>
      <c r="AP76" s="154"/>
      <c r="AQ76" s="211"/>
      <c r="AR76" s="202"/>
      <c r="AS76" s="154"/>
      <c r="AT76" s="154"/>
      <c r="AU76" s="234"/>
      <c r="AV76" s="237"/>
    </row>
    <row r="77" spans="1:48">
      <c r="A77" s="136" t="str">
        <f t="shared" si="4"/>
        <v/>
      </c>
      <c r="B77" s="140"/>
      <c r="C77" s="140"/>
      <c r="D77" s="140"/>
      <c r="E77" s="145"/>
      <c r="F77" s="141"/>
      <c r="G77" s="141"/>
      <c r="H77" s="140"/>
      <c r="I77" s="142"/>
      <c r="J77" s="143"/>
      <c r="K77" s="141"/>
      <c r="L77" s="141"/>
      <c r="M77" s="144" t="str">
        <f t="shared" si="3"/>
        <v/>
      </c>
      <c r="N77" s="183"/>
      <c r="O77" s="141"/>
      <c r="P77" s="143"/>
      <c r="Q77" s="143"/>
      <c r="R77" s="187"/>
      <c r="S77" s="141"/>
      <c r="T77" s="143"/>
      <c r="U77" s="143"/>
      <c r="V77" s="187"/>
      <c r="W77" s="141"/>
      <c r="X77" s="143"/>
      <c r="Y77" s="143"/>
      <c r="Z77" s="187"/>
      <c r="AA77" s="141"/>
      <c r="AB77" s="143"/>
      <c r="AC77" s="143"/>
      <c r="AD77" s="187"/>
      <c r="AE77" s="141"/>
      <c r="AF77" s="143"/>
      <c r="AG77" s="143"/>
      <c r="AH77" s="187"/>
      <c r="AI77" s="145"/>
      <c r="AJ77" s="147"/>
      <c r="AK77" s="147"/>
      <c r="AL77" s="146"/>
      <c r="AM77" s="154"/>
      <c r="AN77" s="154"/>
      <c r="AO77" s="154"/>
      <c r="AP77" s="154"/>
      <c r="AQ77" s="211"/>
      <c r="AR77" s="202"/>
      <c r="AS77" s="154"/>
      <c r="AT77" s="154"/>
      <c r="AU77" s="234"/>
      <c r="AV77" s="237"/>
    </row>
    <row r="78" spans="1:48">
      <c r="A78" s="136" t="str">
        <f t="shared" si="4"/>
        <v/>
      </c>
      <c r="B78" s="140"/>
      <c r="C78" s="140"/>
      <c r="D78" s="140"/>
      <c r="E78" s="145"/>
      <c r="F78" s="141"/>
      <c r="G78" s="141"/>
      <c r="H78" s="140"/>
      <c r="I78" s="142"/>
      <c r="J78" s="143"/>
      <c r="K78" s="141"/>
      <c r="L78" s="141"/>
      <c r="M78" s="144" t="str">
        <f t="shared" si="3"/>
        <v/>
      </c>
      <c r="N78" s="183"/>
      <c r="O78" s="141"/>
      <c r="P78" s="143"/>
      <c r="Q78" s="143"/>
      <c r="R78" s="187"/>
      <c r="S78" s="141"/>
      <c r="T78" s="143"/>
      <c r="U78" s="143"/>
      <c r="V78" s="187"/>
      <c r="W78" s="141"/>
      <c r="X78" s="143"/>
      <c r="Y78" s="143"/>
      <c r="Z78" s="187"/>
      <c r="AA78" s="141"/>
      <c r="AB78" s="143"/>
      <c r="AC78" s="143"/>
      <c r="AD78" s="187"/>
      <c r="AE78" s="141"/>
      <c r="AF78" s="143"/>
      <c r="AG78" s="143"/>
      <c r="AH78" s="187"/>
      <c r="AI78" s="145"/>
      <c r="AJ78" s="147"/>
      <c r="AK78" s="147"/>
      <c r="AL78" s="146"/>
      <c r="AM78" s="154"/>
      <c r="AN78" s="154"/>
      <c r="AO78" s="154"/>
      <c r="AP78" s="154"/>
      <c r="AQ78" s="211"/>
      <c r="AR78" s="202"/>
      <c r="AS78" s="154"/>
      <c r="AT78" s="154"/>
      <c r="AU78" s="234"/>
      <c r="AV78" s="237"/>
    </row>
    <row r="79" spans="1:48">
      <c r="A79" s="136" t="str">
        <f t="shared" si="4"/>
        <v/>
      </c>
      <c r="B79" s="140"/>
      <c r="C79" s="140"/>
      <c r="D79" s="140"/>
      <c r="E79" s="145"/>
      <c r="F79" s="141"/>
      <c r="G79" s="141"/>
      <c r="H79" s="140"/>
      <c r="I79" s="142"/>
      <c r="J79" s="143"/>
      <c r="K79" s="141"/>
      <c r="L79" s="141"/>
      <c r="M79" s="144" t="str">
        <f t="shared" si="3"/>
        <v/>
      </c>
      <c r="N79" s="183"/>
      <c r="O79" s="141"/>
      <c r="P79" s="143"/>
      <c r="Q79" s="143"/>
      <c r="R79" s="187"/>
      <c r="S79" s="141"/>
      <c r="T79" s="143"/>
      <c r="U79" s="143"/>
      <c r="V79" s="187"/>
      <c r="W79" s="141"/>
      <c r="X79" s="143"/>
      <c r="Y79" s="143"/>
      <c r="Z79" s="187"/>
      <c r="AA79" s="141"/>
      <c r="AB79" s="143"/>
      <c r="AC79" s="143"/>
      <c r="AD79" s="187"/>
      <c r="AE79" s="141"/>
      <c r="AF79" s="143"/>
      <c r="AG79" s="143"/>
      <c r="AH79" s="187"/>
      <c r="AI79" s="145"/>
      <c r="AJ79" s="147"/>
      <c r="AK79" s="147"/>
      <c r="AL79" s="146"/>
      <c r="AM79" s="154"/>
      <c r="AN79" s="154"/>
      <c r="AO79" s="154"/>
      <c r="AP79" s="154"/>
      <c r="AQ79" s="211"/>
      <c r="AR79" s="202"/>
      <c r="AS79" s="154"/>
      <c r="AT79" s="154"/>
      <c r="AU79" s="234"/>
      <c r="AV79" s="237"/>
    </row>
    <row r="80" spans="1:48">
      <c r="A80" s="136" t="str">
        <f t="shared" si="4"/>
        <v/>
      </c>
      <c r="B80" s="140"/>
      <c r="C80" s="140"/>
      <c r="D80" s="140"/>
      <c r="E80" s="145"/>
      <c r="F80" s="141"/>
      <c r="G80" s="141"/>
      <c r="H80" s="140"/>
      <c r="I80" s="142"/>
      <c r="J80" s="143"/>
      <c r="K80" s="141"/>
      <c r="L80" s="141"/>
      <c r="M80" s="144" t="str">
        <f t="shared" si="3"/>
        <v/>
      </c>
      <c r="N80" s="183"/>
      <c r="O80" s="141"/>
      <c r="P80" s="143"/>
      <c r="Q80" s="143"/>
      <c r="R80" s="187"/>
      <c r="S80" s="141"/>
      <c r="T80" s="143"/>
      <c r="U80" s="143"/>
      <c r="V80" s="187"/>
      <c r="W80" s="141"/>
      <c r="X80" s="143"/>
      <c r="Y80" s="143"/>
      <c r="Z80" s="187"/>
      <c r="AA80" s="141"/>
      <c r="AB80" s="143"/>
      <c r="AC80" s="143"/>
      <c r="AD80" s="187"/>
      <c r="AE80" s="141"/>
      <c r="AF80" s="143"/>
      <c r="AG80" s="143"/>
      <c r="AH80" s="187"/>
      <c r="AI80" s="145"/>
      <c r="AJ80" s="147"/>
      <c r="AK80" s="147"/>
      <c r="AL80" s="146"/>
      <c r="AM80" s="154"/>
      <c r="AN80" s="154"/>
      <c r="AO80" s="154"/>
      <c r="AP80" s="154"/>
      <c r="AQ80" s="211"/>
      <c r="AR80" s="202"/>
      <c r="AS80" s="154"/>
      <c r="AT80" s="154"/>
      <c r="AU80" s="234"/>
      <c r="AV80" s="237"/>
    </row>
    <row r="81" spans="1:48">
      <c r="A81" s="136" t="str">
        <f t="shared" si="4"/>
        <v/>
      </c>
      <c r="B81" s="140"/>
      <c r="C81" s="140"/>
      <c r="D81" s="140"/>
      <c r="E81" s="145"/>
      <c r="F81" s="141"/>
      <c r="G81" s="141"/>
      <c r="H81" s="140"/>
      <c r="I81" s="142"/>
      <c r="J81" s="143"/>
      <c r="K81" s="141"/>
      <c r="L81" s="141"/>
      <c r="M81" s="144" t="str">
        <f t="shared" si="3"/>
        <v/>
      </c>
      <c r="N81" s="183"/>
      <c r="O81" s="141"/>
      <c r="P81" s="143"/>
      <c r="Q81" s="143"/>
      <c r="R81" s="187"/>
      <c r="S81" s="141"/>
      <c r="T81" s="143"/>
      <c r="U81" s="143"/>
      <c r="V81" s="187"/>
      <c r="W81" s="141"/>
      <c r="X81" s="143"/>
      <c r="Y81" s="143"/>
      <c r="Z81" s="187"/>
      <c r="AA81" s="141"/>
      <c r="AB81" s="143"/>
      <c r="AC81" s="143"/>
      <c r="AD81" s="187"/>
      <c r="AE81" s="141"/>
      <c r="AF81" s="143"/>
      <c r="AG81" s="143"/>
      <c r="AH81" s="187"/>
      <c r="AI81" s="145"/>
      <c r="AJ81" s="147"/>
      <c r="AK81" s="147"/>
      <c r="AL81" s="146"/>
      <c r="AM81" s="154"/>
      <c r="AN81" s="154"/>
      <c r="AO81" s="154"/>
      <c r="AP81" s="154"/>
      <c r="AQ81" s="211"/>
      <c r="AR81" s="202"/>
      <c r="AS81" s="154"/>
      <c r="AT81" s="154"/>
      <c r="AU81" s="234"/>
      <c r="AV81" s="237"/>
    </row>
    <row r="82" spans="1:48">
      <c r="A82" s="136" t="str">
        <f t="shared" si="4"/>
        <v/>
      </c>
      <c r="B82" s="140"/>
      <c r="C82" s="140"/>
      <c r="D82" s="140"/>
      <c r="E82" s="145"/>
      <c r="F82" s="141"/>
      <c r="G82" s="141"/>
      <c r="H82" s="140"/>
      <c r="I82" s="142"/>
      <c r="J82" s="143"/>
      <c r="K82" s="141"/>
      <c r="L82" s="141"/>
      <c r="M82" s="144" t="str">
        <f t="shared" si="3"/>
        <v/>
      </c>
      <c r="N82" s="183"/>
      <c r="O82" s="141"/>
      <c r="P82" s="143"/>
      <c r="Q82" s="143"/>
      <c r="R82" s="187"/>
      <c r="S82" s="141"/>
      <c r="T82" s="143"/>
      <c r="U82" s="143"/>
      <c r="V82" s="187"/>
      <c r="W82" s="141"/>
      <c r="X82" s="143"/>
      <c r="Y82" s="143"/>
      <c r="Z82" s="187"/>
      <c r="AA82" s="141"/>
      <c r="AB82" s="143"/>
      <c r="AC82" s="143"/>
      <c r="AD82" s="187"/>
      <c r="AE82" s="141"/>
      <c r="AF82" s="143"/>
      <c r="AG82" s="143"/>
      <c r="AH82" s="187"/>
      <c r="AI82" s="145"/>
      <c r="AJ82" s="147"/>
      <c r="AK82" s="147"/>
      <c r="AL82" s="146"/>
      <c r="AM82" s="154"/>
      <c r="AN82" s="154"/>
      <c r="AO82" s="154"/>
      <c r="AP82" s="154"/>
      <c r="AQ82" s="211"/>
      <c r="AR82" s="202"/>
      <c r="AS82" s="154"/>
      <c r="AT82" s="154"/>
      <c r="AU82" s="234"/>
      <c r="AV82" s="237"/>
    </row>
    <row r="83" spans="1:48">
      <c r="A83" s="136" t="str">
        <f t="shared" si="4"/>
        <v/>
      </c>
      <c r="B83" s="140"/>
      <c r="C83" s="140"/>
      <c r="D83" s="140"/>
      <c r="E83" s="145"/>
      <c r="F83" s="141"/>
      <c r="G83" s="141"/>
      <c r="H83" s="140"/>
      <c r="I83" s="142"/>
      <c r="J83" s="143"/>
      <c r="K83" s="141"/>
      <c r="L83" s="141"/>
      <c r="M83" s="144" t="str">
        <f t="shared" si="3"/>
        <v/>
      </c>
      <c r="N83" s="183"/>
      <c r="O83" s="141"/>
      <c r="P83" s="143"/>
      <c r="Q83" s="143"/>
      <c r="R83" s="187"/>
      <c r="S83" s="141"/>
      <c r="T83" s="143"/>
      <c r="U83" s="143"/>
      <c r="V83" s="187"/>
      <c r="W83" s="141"/>
      <c r="X83" s="143"/>
      <c r="Y83" s="143"/>
      <c r="Z83" s="187"/>
      <c r="AA83" s="141"/>
      <c r="AB83" s="143"/>
      <c r="AC83" s="143"/>
      <c r="AD83" s="187"/>
      <c r="AE83" s="141"/>
      <c r="AF83" s="143"/>
      <c r="AG83" s="143"/>
      <c r="AH83" s="187"/>
      <c r="AI83" s="145"/>
      <c r="AJ83" s="147"/>
      <c r="AK83" s="147"/>
      <c r="AL83" s="146"/>
      <c r="AM83" s="154"/>
      <c r="AN83" s="154"/>
      <c r="AO83" s="154"/>
      <c r="AP83" s="154"/>
      <c r="AQ83" s="211"/>
      <c r="AR83" s="202"/>
      <c r="AS83" s="154"/>
      <c r="AT83" s="154"/>
      <c r="AU83" s="234"/>
      <c r="AV83" s="237"/>
    </row>
    <row r="84" spans="1:48">
      <c r="A84" s="136" t="str">
        <f t="shared" si="4"/>
        <v/>
      </c>
      <c r="B84" s="140"/>
      <c r="C84" s="140"/>
      <c r="D84" s="140"/>
      <c r="E84" s="145"/>
      <c r="F84" s="141"/>
      <c r="G84" s="141"/>
      <c r="H84" s="140"/>
      <c r="I84" s="142"/>
      <c r="J84" s="143"/>
      <c r="K84" s="141"/>
      <c r="L84" s="141"/>
      <c r="M84" s="144" t="str">
        <f t="shared" si="3"/>
        <v/>
      </c>
      <c r="N84" s="183"/>
      <c r="O84" s="141"/>
      <c r="P84" s="143"/>
      <c r="Q84" s="143"/>
      <c r="R84" s="187"/>
      <c r="S84" s="141"/>
      <c r="T84" s="143"/>
      <c r="U84" s="143"/>
      <c r="V84" s="187"/>
      <c r="W84" s="141"/>
      <c r="X84" s="143"/>
      <c r="Y84" s="143"/>
      <c r="Z84" s="187"/>
      <c r="AA84" s="141"/>
      <c r="AB84" s="143"/>
      <c r="AC84" s="143"/>
      <c r="AD84" s="187"/>
      <c r="AE84" s="141"/>
      <c r="AF84" s="143"/>
      <c r="AG84" s="143"/>
      <c r="AH84" s="187"/>
      <c r="AI84" s="145"/>
      <c r="AJ84" s="147"/>
      <c r="AK84" s="147"/>
      <c r="AL84" s="146"/>
      <c r="AM84" s="154"/>
      <c r="AN84" s="154"/>
      <c r="AO84" s="154"/>
      <c r="AP84" s="154"/>
      <c r="AQ84" s="211"/>
      <c r="AR84" s="202"/>
      <c r="AS84" s="154"/>
      <c r="AT84" s="154"/>
      <c r="AU84" s="234"/>
      <c r="AV84" s="237"/>
    </row>
    <row r="85" spans="1:48">
      <c r="A85" s="136" t="str">
        <f t="shared" si="4"/>
        <v/>
      </c>
      <c r="B85" s="140"/>
      <c r="C85" s="140"/>
      <c r="D85" s="140"/>
      <c r="E85" s="145"/>
      <c r="F85" s="141"/>
      <c r="G85" s="141"/>
      <c r="H85" s="140"/>
      <c r="I85" s="142"/>
      <c r="J85" s="143"/>
      <c r="K85" s="141"/>
      <c r="L85" s="141"/>
      <c r="M85" s="144" t="str">
        <f t="shared" si="3"/>
        <v/>
      </c>
      <c r="N85" s="183"/>
      <c r="O85" s="141"/>
      <c r="P85" s="143"/>
      <c r="Q85" s="143"/>
      <c r="R85" s="187"/>
      <c r="S85" s="141"/>
      <c r="T85" s="143"/>
      <c r="U85" s="143"/>
      <c r="V85" s="187"/>
      <c r="W85" s="141"/>
      <c r="X85" s="143"/>
      <c r="Y85" s="143"/>
      <c r="Z85" s="187"/>
      <c r="AA85" s="141"/>
      <c r="AB85" s="143"/>
      <c r="AC85" s="143"/>
      <c r="AD85" s="187"/>
      <c r="AE85" s="141"/>
      <c r="AF85" s="143"/>
      <c r="AG85" s="143"/>
      <c r="AH85" s="187"/>
      <c r="AI85" s="145"/>
      <c r="AJ85" s="147"/>
      <c r="AK85" s="147"/>
      <c r="AL85" s="146"/>
      <c r="AM85" s="154"/>
      <c r="AN85" s="154"/>
      <c r="AO85" s="154"/>
      <c r="AP85" s="154"/>
      <c r="AQ85" s="211"/>
      <c r="AR85" s="202"/>
      <c r="AS85" s="154"/>
      <c r="AT85" s="154"/>
      <c r="AU85" s="234"/>
      <c r="AV85" s="237"/>
    </row>
    <row r="86" spans="1:48">
      <c r="A86" s="136" t="str">
        <f t="shared" si="4"/>
        <v/>
      </c>
      <c r="B86" s="140"/>
      <c r="C86" s="140"/>
      <c r="D86" s="140"/>
      <c r="E86" s="145"/>
      <c r="F86" s="141"/>
      <c r="G86" s="141"/>
      <c r="H86" s="140"/>
      <c r="I86" s="142"/>
      <c r="J86" s="143"/>
      <c r="K86" s="141"/>
      <c r="L86" s="141"/>
      <c r="M86" s="144" t="str">
        <f t="shared" si="3"/>
        <v/>
      </c>
      <c r="N86" s="183"/>
      <c r="O86" s="141"/>
      <c r="P86" s="143"/>
      <c r="Q86" s="143"/>
      <c r="R86" s="187"/>
      <c r="S86" s="141"/>
      <c r="T86" s="143"/>
      <c r="U86" s="143"/>
      <c r="V86" s="187"/>
      <c r="W86" s="141"/>
      <c r="X86" s="143"/>
      <c r="Y86" s="143"/>
      <c r="Z86" s="187"/>
      <c r="AA86" s="141"/>
      <c r="AB86" s="143"/>
      <c r="AC86" s="143"/>
      <c r="AD86" s="187"/>
      <c r="AE86" s="141"/>
      <c r="AF86" s="143"/>
      <c r="AG86" s="143"/>
      <c r="AH86" s="187"/>
      <c r="AI86" s="145"/>
      <c r="AJ86" s="147"/>
      <c r="AK86" s="147"/>
      <c r="AL86" s="146"/>
      <c r="AM86" s="154"/>
      <c r="AN86" s="154"/>
      <c r="AO86" s="154"/>
      <c r="AP86" s="154"/>
      <c r="AQ86" s="211"/>
      <c r="AR86" s="202"/>
      <c r="AS86" s="154"/>
      <c r="AT86" s="154"/>
      <c r="AU86" s="234"/>
      <c r="AV86" s="237"/>
    </row>
    <row r="87" spans="1:48">
      <c r="A87" s="136" t="str">
        <f t="shared" si="4"/>
        <v/>
      </c>
      <c r="B87" s="140"/>
      <c r="C87" s="140"/>
      <c r="D87" s="140"/>
      <c r="E87" s="145"/>
      <c r="F87" s="141"/>
      <c r="G87" s="141"/>
      <c r="H87" s="140"/>
      <c r="I87" s="142"/>
      <c r="J87" s="143"/>
      <c r="K87" s="141"/>
      <c r="L87" s="141"/>
      <c r="M87" s="144" t="str">
        <f t="shared" si="3"/>
        <v/>
      </c>
      <c r="N87" s="183"/>
      <c r="O87" s="141"/>
      <c r="P87" s="143"/>
      <c r="Q87" s="143"/>
      <c r="R87" s="187"/>
      <c r="S87" s="141"/>
      <c r="T87" s="143"/>
      <c r="U87" s="143"/>
      <c r="V87" s="187"/>
      <c r="W87" s="141"/>
      <c r="X87" s="143"/>
      <c r="Y87" s="143"/>
      <c r="Z87" s="187"/>
      <c r="AA87" s="141"/>
      <c r="AB87" s="143"/>
      <c r="AC87" s="143"/>
      <c r="AD87" s="187"/>
      <c r="AE87" s="141"/>
      <c r="AF87" s="143"/>
      <c r="AG87" s="143"/>
      <c r="AH87" s="187"/>
      <c r="AI87" s="145"/>
      <c r="AJ87" s="147"/>
      <c r="AK87" s="147"/>
      <c r="AL87" s="146"/>
      <c r="AM87" s="154"/>
      <c r="AN87" s="154"/>
      <c r="AO87" s="154"/>
      <c r="AP87" s="154"/>
      <c r="AQ87" s="211"/>
      <c r="AR87" s="202"/>
      <c r="AS87" s="154"/>
      <c r="AT87" s="154"/>
      <c r="AU87" s="234"/>
      <c r="AV87" s="237"/>
    </row>
    <row r="88" spans="1:48">
      <c r="A88" s="136" t="str">
        <f t="shared" si="4"/>
        <v/>
      </c>
      <c r="B88" s="140"/>
      <c r="C88" s="140"/>
      <c r="D88" s="140"/>
      <c r="E88" s="145"/>
      <c r="F88" s="141"/>
      <c r="G88" s="141"/>
      <c r="H88" s="140"/>
      <c r="I88" s="142"/>
      <c r="J88" s="143"/>
      <c r="K88" s="141"/>
      <c r="L88" s="141"/>
      <c r="M88" s="144" t="str">
        <f t="shared" si="3"/>
        <v/>
      </c>
      <c r="N88" s="183"/>
      <c r="O88" s="141"/>
      <c r="P88" s="143"/>
      <c r="Q88" s="143"/>
      <c r="R88" s="187"/>
      <c r="S88" s="141"/>
      <c r="T88" s="143"/>
      <c r="U88" s="143"/>
      <c r="V88" s="187"/>
      <c r="W88" s="141"/>
      <c r="X88" s="143"/>
      <c r="Y88" s="143"/>
      <c r="Z88" s="187"/>
      <c r="AA88" s="141"/>
      <c r="AB88" s="143"/>
      <c r="AC88" s="143"/>
      <c r="AD88" s="187"/>
      <c r="AE88" s="141"/>
      <c r="AF88" s="143"/>
      <c r="AG88" s="143"/>
      <c r="AH88" s="187"/>
      <c r="AI88" s="145"/>
      <c r="AJ88" s="147"/>
      <c r="AK88" s="147"/>
      <c r="AL88" s="146"/>
      <c r="AM88" s="154"/>
      <c r="AN88" s="154"/>
      <c r="AO88" s="154"/>
      <c r="AP88" s="154"/>
      <c r="AQ88" s="211"/>
      <c r="AR88" s="202"/>
      <c r="AS88" s="154"/>
      <c r="AT88" s="154"/>
      <c r="AU88" s="234"/>
      <c r="AV88" s="237"/>
    </row>
    <row r="89" spans="1:48">
      <c r="A89" s="136" t="str">
        <f t="shared" si="4"/>
        <v/>
      </c>
      <c r="B89" s="140"/>
      <c r="C89" s="140"/>
      <c r="D89" s="140"/>
      <c r="E89" s="145"/>
      <c r="F89" s="141"/>
      <c r="G89" s="141"/>
      <c r="H89" s="140"/>
      <c r="I89" s="142"/>
      <c r="J89" s="143"/>
      <c r="K89" s="141"/>
      <c r="L89" s="141"/>
      <c r="M89" s="144" t="str">
        <f t="shared" si="3"/>
        <v/>
      </c>
      <c r="N89" s="183"/>
      <c r="O89" s="141"/>
      <c r="P89" s="143"/>
      <c r="Q89" s="143"/>
      <c r="R89" s="187"/>
      <c r="S89" s="141"/>
      <c r="T89" s="143"/>
      <c r="U89" s="143"/>
      <c r="V89" s="187"/>
      <c r="W89" s="141"/>
      <c r="X89" s="143"/>
      <c r="Y89" s="143"/>
      <c r="Z89" s="187"/>
      <c r="AA89" s="141"/>
      <c r="AB89" s="143"/>
      <c r="AC89" s="143"/>
      <c r="AD89" s="187"/>
      <c r="AE89" s="141"/>
      <c r="AF89" s="143"/>
      <c r="AG89" s="143"/>
      <c r="AH89" s="187"/>
      <c r="AI89" s="145"/>
      <c r="AJ89" s="147"/>
      <c r="AK89" s="147"/>
      <c r="AL89" s="146"/>
      <c r="AM89" s="154"/>
      <c r="AN89" s="154"/>
      <c r="AO89" s="154"/>
      <c r="AP89" s="154"/>
      <c r="AQ89" s="211"/>
      <c r="AR89" s="202"/>
      <c r="AS89" s="154"/>
      <c r="AT89" s="154"/>
      <c r="AU89" s="234"/>
      <c r="AV89" s="237"/>
    </row>
    <row r="90" spans="1:48">
      <c r="A90" s="136" t="str">
        <f t="shared" si="4"/>
        <v/>
      </c>
      <c r="B90" s="140"/>
      <c r="C90" s="140"/>
      <c r="D90" s="140"/>
      <c r="E90" s="145"/>
      <c r="F90" s="141"/>
      <c r="G90" s="141"/>
      <c r="H90" s="140"/>
      <c r="I90" s="142"/>
      <c r="J90" s="143"/>
      <c r="K90" s="141"/>
      <c r="L90" s="141"/>
      <c r="M90" s="144" t="str">
        <f t="shared" si="3"/>
        <v/>
      </c>
      <c r="N90" s="183"/>
      <c r="O90" s="141"/>
      <c r="P90" s="143"/>
      <c r="Q90" s="143"/>
      <c r="R90" s="187"/>
      <c r="S90" s="141"/>
      <c r="T90" s="143"/>
      <c r="U90" s="143"/>
      <c r="V90" s="187"/>
      <c r="W90" s="141"/>
      <c r="X90" s="143"/>
      <c r="Y90" s="143"/>
      <c r="Z90" s="187"/>
      <c r="AA90" s="141"/>
      <c r="AB90" s="143"/>
      <c r="AC90" s="143"/>
      <c r="AD90" s="187"/>
      <c r="AE90" s="141"/>
      <c r="AF90" s="143"/>
      <c r="AG90" s="143"/>
      <c r="AH90" s="187"/>
      <c r="AI90" s="145"/>
      <c r="AJ90" s="147"/>
      <c r="AK90" s="147"/>
      <c r="AL90" s="146"/>
      <c r="AM90" s="154"/>
      <c r="AN90" s="154"/>
      <c r="AO90" s="154"/>
      <c r="AP90" s="154"/>
      <c r="AQ90" s="211"/>
      <c r="AR90" s="202"/>
      <c r="AS90" s="154"/>
      <c r="AT90" s="154"/>
      <c r="AU90" s="234"/>
      <c r="AV90" s="237"/>
    </row>
    <row r="91" spans="1:48">
      <c r="A91" s="136" t="str">
        <f t="shared" si="4"/>
        <v/>
      </c>
      <c r="B91" s="140"/>
      <c r="C91" s="140"/>
      <c r="D91" s="140"/>
      <c r="E91" s="145"/>
      <c r="F91" s="141"/>
      <c r="G91" s="141"/>
      <c r="H91" s="140"/>
      <c r="I91" s="142"/>
      <c r="J91" s="143"/>
      <c r="K91" s="141"/>
      <c r="L91" s="141"/>
      <c r="M91" s="144" t="str">
        <f t="shared" si="3"/>
        <v/>
      </c>
      <c r="N91" s="183"/>
      <c r="O91" s="141"/>
      <c r="P91" s="143"/>
      <c r="Q91" s="143"/>
      <c r="R91" s="187"/>
      <c r="S91" s="141"/>
      <c r="T91" s="143"/>
      <c r="U91" s="143"/>
      <c r="V91" s="187"/>
      <c r="W91" s="141"/>
      <c r="X91" s="143"/>
      <c r="Y91" s="143"/>
      <c r="Z91" s="187"/>
      <c r="AA91" s="141"/>
      <c r="AB91" s="143"/>
      <c r="AC91" s="143"/>
      <c r="AD91" s="187"/>
      <c r="AE91" s="141"/>
      <c r="AF91" s="143"/>
      <c r="AG91" s="143"/>
      <c r="AH91" s="187"/>
      <c r="AI91" s="145"/>
      <c r="AJ91" s="147"/>
      <c r="AK91" s="147"/>
      <c r="AL91" s="146"/>
      <c r="AM91" s="154"/>
      <c r="AN91" s="154"/>
      <c r="AO91" s="154"/>
      <c r="AP91" s="154"/>
      <c r="AQ91" s="211"/>
      <c r="AR91" s="202"/>
      <c r="AS91" s="154"/>
      <c r="AT91" s="154"/>
      <c r="AU91" s="234"/>
      <c r="AV91" s="237"/>
    </row>
    <row r="92" spans="1:48">
      <c r="A92" s="136" t="str">
        <f t="shared" si="4"/>
        <v/>
      </c>
      <c r="B92" s="140"/>
      <c r="C92" s="140"/>
      <c r="D92" s="140"/>
      <c r="E92" s="145"/>
      <c r="F92" s="141"/>
      <c r="G92" s="141"/>
      <c r="H92" s="140"/>
      <c r="I92" s="142"/>
      <c r="J92" s="143"/>
      <c r="K92" s="141"/>
      <c r="L92" s="141"/>
      <c r="M92" s="144" t="str">
        <f t="shared" si="3"/>
        <v/>
      </c>
      <c r="N92" s="183"/>
      <c r="O92" s="141"/>
      <c r="P92" s="143"/>
      <c r="Q92" s="143"/>
      <c r="R92" s="187"/>
      <c r="S92" s="141"/>
      <c r="T92" s="143"/>
      <c r="U92" s="143"/>
      <c r="V92" s="187"/>
      <c r="W92" s="141"/>
      <c r="X92" s="143"/>
      <c r="Y92" s="143"/>
      <c r="Z92" s="187"/>
      <c r="AA92" s="141"/>
      <c r="AB92" s="143"/>
      <c r="AC92" s="143"/>
      <c r="AD92" s="187"/>
      <c r="AE92" s="141"/>
      <c r="AF92" s="143"/>
      <c r="AG92" s="143"/>
      <c r="AH92" s="187"/>
      <c r="AI92" s="145"/>
      <c r="AJ92" s="147"/>
      <c r="AK92" s="147"/>
      <c r="AL92" s="146"/>
      <c r="AM92" s="154"/>
      <c r="AN92" s="154"/>
      <c r="AO92" s="154"/>
      <c r="AP92" s="154"/>
      <c r="AQ92" s="211"/>
      <c r="AR92" s="202"/>
      <c r="AS92" s="154"/>
      <c r="AT92" s="154"/>
      <c r="AU92" s="234"/>
      <c r="AV92" s="237"/>
    </row>
    <row r="93" spans="1:48">
      <c r="A93" s="136" t="str">
        <f t="shared" si="4"/>
        <v/>
      </c>
      <c r="B93" s="140"/>
      <c r="C93" s="140"/>
      <c r="D93" s="140"/>
      <c r="E93" s="145"/>
      <c r="F93" s="141"/>
      <c r="G93" s="141"/>
      <c r="H93" s="140"/>
      <c r="I93" s="142"/>
      <c r="J93" s="143"/>
      <c r="K93" s="141"/>
      <c r="L93" s="141"/>
      <c r="M93" s="144" t="str">
        <f t="shared" si="3"/>
        <v/>
      </c>
      <c r="N93" s="183"/>
      <c r="O93" s="141"/>
      <c r="P93" s="143"/>
      <c r="Q93" s="143"/>
      <c r="R93" s="187"/>
      <c r="S93" s="141"/>
      <c r="T93" s="143"/>
      <c r="U93" s="143"/>
      <c r="V93" s="187"/>
      <c r="W93" s="141"/>
      <c r="X93" s="143"/>
      <c r="Y93" s="143"/>
      <c r="Z93" s="187"/>
      <c r="AA93" s="141"/>
      <c r="AB93" s="143"/>
      <c r="AC93" s="143"/>
      <c r="AD93" s="187"/>
      <c r="AE93" s="141"/>
      <c r="AF93" s="143"/>
      <c r="AG93" s="143"/>
      <c r="AH93" s="187"/>
      <c r="AI93" s="145"/>
      <c r="AJ93" s="147"/>
      <c r="AK93" s="147"/>
      <c r="AL93" s="146"/>
      <c r="AM93" s="154"/>
      <c r="AN93" s="154"/>
      <c r="AO93" s="154"/>
      <c r="AP93" s="154"/>
      <c r="AQ93" s="211"/>
      <c r="AR93" s="202"/>
      <c r="AS93" s="154"/>
      <c r="AT93" s="154"/>
      <c r="AU93" s="234"/>
      <c r="AV93" s="237"/>
    </row>
    <row r="94" spans="1:48">
      <c r="A94" s="136" t="str">
        <f t="shared" si="4"/>
        <v/>
      </c>
      <c r="B94" s="140"/>
      <c r="C94" s="140"/>
      <c r="D94" s="140"/>
      <c r="E94" s="145"/>
      <c r="F94" s="141"/>
      <c r="G94" s="141"/>
      <c r="H94" s="140"/>
      <c r="I94" s="142"/>
      <c r="J94" s="143"/>
      <c r="K94" s="141"/>
      <c r="L94" s="141"/>
      <c r="M94" s="144" t="str">
        <f t="shared" si="3"/>
        <v/>
      </c>
      <c r="N94" s="183"/>
      <c r="O94" s="141"/>
      <c r="P94" s="143"/>
      <c r="Q94" s="143"/>
      <c r="R94" s="187"/>
      <c r="S94" s="141"/>
      <c r="T94" s="143"/>
      <c r="U94" s="143"/>
      <c r="V94" s="187"/>
      <c r="W94" s="141"/>
      <c r="X94" s="143"/>
      <c r="Y94" s="143"/>
      <c r="Z94" s="187"/>
      <c r="AA94" s="141"/>
      <c r="AB94" s="143"/>
      <c r="AC94" s="143"/>
      <c r="AD94" s="187"/>
      <c r="AE94" s="141"/>
      <c r="AF94" s="143"/>
      <c r="AG94" s="143"/>
      <c r="AH94" s="187"/>
      <c r="AI94" s="145"/>
      <c r="AJ94" s="147"/>
      <c r="AK94" s="147"/>
      <c r="AL94" s="146"/>
      <c r="AM94" s="154"/>
      <c r="AN94" s="154"/>
      <c r="AO94" s="154"/>
      <c r="AP94" s="154"/>
      <c r="AQ94" s="211"/>
      <c r="AR94" s="202"/>
      <c r="AS94" s="154"/>
      <c r="AT94" s="154"/>
      <c r="AU94" s="234"/>
      <c r="AV94" s="237"/>
    </row>
    <row r="95" spans="1:48">
      <c r="A95" s="136" t="str">
        <f t="shared" si="4"/>
        <v/>
      </c>
      <c r="B95" s="140"/>
      <c r="C95" s="140"/>
      <c r="D95" s="140"/>
      <c r="E95" s="145"/>
      <c r="F95" s="141"/>
      <c r="G95" s="141"/>
      <c r="H95" s="140"/>
      <c r="I95" s="142"/>
      <c r="J95" s="143"/>
      <c r="K95" s="141"/>
      <c r="L95" s="141"/>
      <c r="M95" s="144" t="str">
        <f t="shared" si="3"/>
        <v/>
      </c>
      <c r="N95" s="183"/>
      <c r="O95" s="141"/>
      <c r="P95" s="143"/>
      <c r="Q95" s="143"/>
      <c r="R95" s="187"/>
      <c r="S95" s="141"/>
      <c r="T95" s="143"/>
      <c r="U95" s="143"/>
      <c r="V95" s="187"/>
      <c r="W95" s="141"/>
      <c r="X95" s="143"/>
      <c r="Y95" s="143"/>
      <c r="Z95" s="187"/>
      <c r="AA95" s="141"/>
      <c r="AB95" s="143"/>
      <c r="AC95" s="143"/>
      <c r="AD95" s="187"/>
      <c r="AE95" s="141"/>
      <c r="AF95" s="143"/>
      <c r="AG95" s="143"/>
      <c r="AH95" s="187"/>
      <c r="AI95" s="145"/>
      <c r="AJ95" s="147"/>
      <c r="AK95" s="147"/>
      <c r="AL95" s="146"/>
      <c r="AM95" s="154"/>
      <c r="AN95" s="154"/>
      <c r="AO95" s="154"/>
      <c r="AP95" s="154"/>
      <c r="AQ95" s="211"/>
      <c r="AR95" s="202"/>
      <c r="AS95" s="154"/>
      <c r="AT95" s="154"/>
      <c r="AU95" s="234"/>
      <c r="AV95" s="237"/>
    </row>
    <row r="96" spans="1:48">
      <c r="A96" s="136" t="str">
        <f t="shared" si="4"/>
        <v/>
      </c>
      <c r="B96" s="140"/>
      <c r="C96" s="140"/>
      <c r="D96" s="140"/>
      <c r="E96" s="145"/>
      <c r="F96" s="141"/>
      <c r="G96" s="141"/>
      <c r="H96" s="140"/>
      <c r="I96" s="142"/>
      <c r="J96" s="143"/>
      <c r="K96" s="141"/>
      <c r="L96" s="141"/>
      <c r="M96" s="144" t="str">
        <f t="shared" si="3"/>
        <v/>
      </c>
      <c r="N96" s="183"/>
      <c r="O96" s="141"/>
      <c r="P96" s="143"/>
      <c r="Q96" s="143"/>
      <c r="R96" s="187"/>
      <c r="S96" s="141"/>
      <c r="T96" s="143"/>
      <c r="U96" s="143"/>
      <c r="V96" s="187"/>
      <c r="W96" s="141"/>
      <c r="X96" s="143"/>
      <c r="Y96" s="143"/>
      <c r="Z96" s="187"/>
      <c r="AA96" s="141"/>
      <c r="AB96" s="143"/>
      <c r="AC96" s="143"/>
      <c r="AD96" s="187"/>
      <c r="AE96" s="141"/>
      <c r="AF96" s="143"/>
      <c r="AG96" s="143"/>
      <c r="AH96" s="187"/>
      <c r="AI96" s="145"/>
      <c r="AJ96" s="147"/>
      <c r="AK96" s="147"/>
      <c r="AL96" s="146"/>
      <c r="AM96" s="154"/>
      <c r="AN96" s="154"/>
      <c r="AO96" s="154"/>
      <c r="AP96" s="154"/>
      <c r="AQ96" s="211"/>
      <c r="AR96" s="202"/>
      <c r="AS96" s="154"/>
      <c r="AT96" s="154"/>
      <c r="AU96" s="234"/>
      <c r="AV96" s="237"/>
    </row>
    <row r="97" spans="1:48">
      <c r="A97" s="136" t="str">
        <f t="shared" si="4"/>
        <v/>
      </c>
      <c r="B97" s="140"/>
      <c r="C97" s="140"/>
      <c r="D97" s="140"/>
      <c r="E97" s="145"/>
      <c r="F97" s="141"/>
      <c r="G97" s="141"/>
      <c r="H97" s="140"/>
      <c r="I97" s="142"/>
      <c r="J97" s="143"/>
      <c r="K97" s="141"/>
      <c r="L97" s="141"/>
      <c r="M97" s="144" t="str">
        <f t="shared" si="3"/>
        <v/>
      </c>
      <c r="N97" s="183"/>
      <c r="O97" s="141"/>
      <c r="P97" s="143"/>
      <c r="Q97" s="143"/>
      <c r="R97" s="187"/>
      <c r="S97" s="141"/>
      <c r="T97" s="143"/>
      <c r="U97" s="143"/>
      <c r="V97" s="187"/>
      <c r="W97" s="141"/>
      <c r="X97" s="143"/>
      <c r="Y97" s="143"/>
      <c r="Z97" s="187"/>
      <c r="AA97" s="141"/>
      <c r="AB97" s="143"/>
      <c r="AC97" s="143"/>
      <c r="AD97" s="187"/>
      <c r="AE97" s="141"/>
      <c r="AF97" s="143"/>
      <c r="AG97" s="143"/>
      <c r="AH97" s="187"/>
      <c r="AI97" s="145"/>
      <c r="AJ97" s="147"/>
      <c r="AK97" s="147"/>
      <c r="AL97" s="146"/>
      <c r="AM97" s="154"/>
      <c r="AN97" s="154"/>
      <c r="AO97" s="154"/>
      <c r="AP97" s="154"/>
      <c r="AQ97" s="211"/>
      <c r="AR97" s="202"/>
      <c r="AS97" s="154"/>
      <c r="AT97" s="154"/>
      <c r="AU97" s="234"/>
      <c r="AV97" s="237"/>
    </row>
    <row r="98" spans="1:48">
      <c r="A98" s="136" t="str">
        <f t="shared" si="4"/>
        <v/>
      </c>
      <c r="B98" s="140"/>
      <c r="C98" s="140"/>
      <c r="D98" s="140"/>
      <c r="E98" s="145"/>
      <c r="F98" s="141"/>
      <c r="G98" s="141"/>
      <c r="H98" s="140"/>
      <c r="I98" s="142"/>
      <c r="J98" s="143"/>
      <c r="K98" s="141"/>
      <c r="L98" s="141"/>
      <c r="M98" s="144" t="str">
        <f t="shared" si="3"/>
        <v/>
      </c>
      <c r="N98" s="183"/>
      <c r="O98" s="141"/>
      <c r="P98" s="143"/>
      <c r="Q98" s="143"/>
      <c r="R98" s="187"/>
      <c r="S98" s="141"/>
      <c r="T98" s="143"/>
      <c r="U98" s="143"/>
      <c r="V98" s="187"/>
      <c r="W98" s="141"/>
      <c r="X98" s="143"/>
      <c r="Y98" s="143"/>
      <c r="Z98" s="187"/>
      <c r="AA98" s="141"/>
      <c r="AB98" s="143"/>
      <c r="AC98" s="143"/>
      <c r="AD98" s="187"/>
      <c r="AE98" s="141"/>
      <c r="AF98" s="143"/>
      <c r="AG98" s="143"/>
      <c r="AH98" s="187"/>
      <c r="AI98" s="145"/>
      <c r="AJ98" s="147"/>
      <c r="AK98" s="147"/>
      <c r="AL98" s="146"/>
      <c r="AM98" s="154"/>
      <c r="AN98" s="154"/>
      <c r="AO98" s="154"/>
      <c r="AP98" s="154"/>
      <c r="AQ98" s="211"/>
      <c r="AR98" s="202"/>
      <c r="AS98" s="154"/>
      <c r="AT98" s="154"/>
      <c r="AU98" s="234"/>
      <c r="AV98" s="237"/>
    </row>
    <row r="99" spans="1:48">
      <c r="A99" s="136" t="str">
        <f t="shared" si="4"/>
        <v/>
      </c>
      <c r="B99" s="140"/>
      <c r="C99" s="140"/>
      <c r="D99" s="140"/>
      <c r="E99" s="145"/>
      <c r="F99" s="141"/>
      <c r="G99" s="141"/>
      <c r="H99" s="140"/>
      <c r="I99" s="142"/>
      <c r="J99" s="143"/>
      <c r="K99" s="141"/>
      <c r="L99" s="141"/>
      <c r="M99" s="144" t="str">
        <f t="shared" si="3"/>
        <v/>
      </c>
      <c r="N99" s="183"/>
      <c r="O99" s="141"/>
      <c r="P99" s="143"/>
      <c r="Q99" s="143"/>
      <c r="R99" s="187"/>
      <c r="S99" s="141"/>
      <c r="T99" s="143"/>
      <c r="U99" s="143"/>
      <c r="V99" s="187"/>
      <c r="W99" s="141"/>
      <c r="X99" s="143"/>
      <c r="Y99" s="143"/>
      <c r="Z99" s="187"/>
      <c r="AA99" s="141"/>
      <c r="AB99" s="143"/>
      <c r="AC99" s="143"/>
      <c r="AD99" s="187"/>
      <c r="AE99" s="141"/>
      <c r="AF99" s="143"/>
      <c r="AG99" s="143"/>
      <c r="AH99" s="187"/>
      <c r="AI99" s="145"/>
      <c r="AJ99" s="147"/>
      <c r="AK99" s="147"/>
      <c r="AL99" s="146"/>
      <c r="AM99" s="154"/>
      <c r="AN99" s="154"/>
      <c r="AO99" s="154"/>
      <c r="AP99" s="154"/>
      <c r="AQ99" s="211"/>
      <c r="AR99" s="202"/>
      <c r="AS99" s="154"/>
      <c r="AT99" s="154"/>
      <c r="AU99" s="234"/>
      <c r="AV99" s="237"/>
    </row>
    <row r="1001" spans="51:51">
      <c r="AY1001" t="s">
        <v>317</v>
      </c>
    </row>
    <row r="1002" spans="51:51">
      <c r="AY1002" t="s">
        <v>305</v>
      </c>
    </row>
    <row r="1003" spans="51:51">
      <c r="AY1003" t="s">
        <v>306</v>
      </c>
    </row>
    <row r="1004" spans="51:51">
      <c r="AY1004" t="s">
        <v>279</v>
      </c>
    </row>
    <row r="1005" spans="51:51">
      <c r="AY1005" t="s">
        <v>301</v>
      </c>
    </row>
    <row r="1006" spans="51:51">
      <c r="AY1006" t="s">
        <v>288</v>
      </c>
    </row>
    <row r="1007" spans="51:51">
      <c r="AY1007" t="s">
        <v>289</v>
      </c>
    </row>
    <row r="1008" spans="51:51">
      <c r="AY1008" t="s">
        <v>316</v>
      </c>
    </row>
    <row r="1009" spans="51:51">
      <c r="AY1009" t="s">
        <v>266</v>
      </c>
    </row>
    <row r="1010" spans="51:51">
      <c r="AY1010" t="s">
        <v>267</v>
      </c>
    </row>
    <row r="1011" spans="51:51">
      <c r="AY1011" t="s">
        <v>268</v>
      </c>
    </row>
    <row r="1012" spans="51:51">
      <c r="AY1012" t="s">
        <v>269</v>
      </c>
    </row>
    <row r="1013" spans="51:51">
      <c r="AY1013" t="s">
        <v>270</v>
      </c>
    </row>
    <row r="1014" spans="51:51">
      <c r="AY1014" t="s">
        <v>271</v>
      </c>
    </row>
    <row r="1015" spans="51:51">
      <c r="AY1015" t="s">
        <v>272</v>
      </c>
    </row>
    <row r="1016" spans="51:51">
      <c r="AY1016" t="s">
        <v>273</v>
      </c>
    </row>
    <row r="1017" spans="51:51">
      <c r="AY1017" t="s">
        <v>274</v>
      </c>
    </row>
    <row r="1018" spans="51:51">
      <c r="AY1018" t="s">
        <v>275</v>
      </c>
    </row>
    <row r="1019" spans="51:51">
      <c r="AY1019" t="s">
        <v>276</v>
      </c>
    </row>
    <row r="1020" spans="51:51">
      <c r="AY1020" t="s">
        <v>277</v>
      </c>
    </row>
    <row r="1021" spans="51:51">
      <c r="AY1021" t="s">
        <v>278</v>
      </c>
    </row>
    <row r="1022" spans="51:51">
      <c r="AY1022" t="s">
        <v>280</v>
      </c>
    </row>
    <row r="1023" spans="51:51">
      <c r="AY1023" t="s">
        <v>281</v>
      </c>
    </row>
    <row r="1024" spans="51:51">
      <c r="AY1024" t="s">
        <v>282</v>
      </c>
    </row>
    <row r="1025" spans="51:51">
      <c r="AY1025" t="s">
        <v>283</v>
      </c>
    </row>
    <row r="1026" spans="51:51">
      <c r="AY1026" t="s">
        <v>284</v>
      </c>
    </row>
    <row r="1027" spans="51:51">
      <c r="AY1027" t="s">
        <v>285</v>
      </c>
    </row>
    <row r="1028" spans="51:51">
      <c r="AY1028" t="s">
        <v>286</v>
      </c>
    </row>
    <row r="1029" spans="51:51">
      <c r="AY1029" t="s">
        <v>287</v>
      </c>
    </row>
    <row r="1030" spans="51:51">
      <c r="AY1030" t="s">
        <v>318</v>
      </c>
    </row>
    <row r="1031" spans="51:51">
      <c r="AY1031" t="s">
        <v>290</v>
      </c>
    </row>
    <row r="1032" spans="51:51">
      <c r="AY1032" t="s">
        <v>291</v>
      </c>
    </row>
    <row r="1033" spans="51:51">
      <c r="AY1033" t="s">
        <v>292</v>
      </c>
    </row>
    <row r="1034" spans="51:51">
      <c r="AY1034" t="s">
        <v>293</v>
      </c>
    </row>
    <row r="1035" spans="51:51">
      <c r="AY1035" t="s">
        <v>294</v>
      </c>
    </row>
    <row r="1036" spans="51:51">
      <c r="AY1036" t="s">
        <v>295</v>
      </c>
    </row>
    <row r="1037" spans="51:51">
      <c r="AY1037" t="s">
        <v>296</v>
      </c>
    </row>
    <row r="1038" spans="51:51">
      <c r="AY1038" t="s">
        <v>297</v>
      </c>
    </row>
    <row r="1039" spans="51:51">
      <c r="AY1039" t="s">
        <v>298</v>
      </c>
    </row>
    <row r="1040" spans="51:51">
      <c r="AY1040" t="s">
        <v>299</v>
      </c>
    </row>
    <row r="1041" spans="51:51">
      <c r="AY1041" t="s">
        <v>300</v>
      </c>
    </row>
    <row r="1042" spans="51:51">
      <c r="AY1042" t="s">
        <v>302</v>
      </c>
    </row>
    <row r="1043" spans="51:51">
      <c r="AY1043" t="s">
        <v>303</v>
      </c>
    </row>
    <row r="1044" spans="51:51">
      <c r="AY1044" t="s">
        <v>304</v>
      </c>
    </row>
    <row r="1045" spans="51:51">
      <c r="AY1045" t="s">
        <v>307</v>
      </c>
    </row>
    <row r="1046" spans="51:51">
      <c r="AY1046" t="s">
        <v>308</v>
      </c>
    </row>
    <row r="1047" spans="51:51">
      <c r="AY1047" t="s">
        <v>309</v>
      </c>
    </row>
    <row r="1048" spans="51:51">
      <c r="AY1048" t="s">
        <v>310</v>
      </c>
    </row>
    <row r="1049" spans="51:51">
      <c r="AY1049" t="s">
        <v>311</v>
      </c>
    </row>
    <row r="1050" spans="51:51">
      <c r="AY1050" t="s">
        <v>312</v>
      </c>
    </row>
    <row r="1051" spans="51:51">
      <c r="AY1051" t="s">
        <v>313</v>
      </c>
    </row>
    <row r="1052" spans="51:51">
      <c r="AY1052" t="s">
        <v>314</v>
      </c>
    </row>
    <row r="1053" spans="51:51">
      <c r="AY1053" t="s">
        <v>315</v>
      </c>
    </row>
  </sheetData>
  <mergeCells count="12">
    <mergeCell ref="AV1:AV2"/>
    <mergeCell ref="AK1:AK2"/>
    <mergeCell ref="AL1:AL2"/>
    <mergeCell ref="AM1:AT1"/>
    <mergeCell ref="AI1:AI2"/>
    <mergeCell ref="AJ1:AJ2"/>
    <mergeCell ref="O1:AD1"/>
    <mergeCell ref="A1:A2"/>
    <mergeCell ref="B1:B2"/>
    <mergeCell ref="C1:J1"/>
    <mergeCell ref="K1:K2"/>
    <mergeCell ref="M1:M2"/>
  </mergeCells>
  <phoneticPr fontId="3"/>
  <conditionalFormatting sqref="D100:M102 D3:D99 F3:M99">
    <cfRule type="expression" dxfId="9" priority="12">
      <formula>AND($C3&lt;&gt;"",D3="")</formula>
    </cfRule>
  </conditionalFormatting>
  <conditionalFormatting sqref="B4:B102">
    <cfRule type="expression" dxfId="8" priority="11">
      <formula>AND($C4&lt;&gt;"",B4="")</formula>
    </cfRule>
  </conditionalFormatting>
  <conditionalFormatting sqref="AL3:AL102">
    <cfRule type="expression" dxfId="7" priority="10">
      <formula>AND($C3&lt;&gt;"",AL3="")</formula>
    </cfRule>
  </conditionalFormatting>
  <conditionalFormatting sqref="O3:AD99">
    <cfRule type="expression" dxfId="6" priority="15">
      <formula>AND($C3&lt;&gt;"",$O3="",$Q3="",$R3="",#REF!="",#REF!="")</formula>
    </cfRule>
  </conditionalFormatting>
  <conditionalFormatting sqref="AU3:AU99">
    <cfRule type="expression" dxfId="5" priority="6">
      <formula>AND($C3&lt;&gt;"",AU3="")</formula>
    </cfRule>
  </conditionalFormatting>
  <conditionalFormatting sqref="E3:E99">
    <cfRule type="expression" dxfId="4" priority="5">
      <formula>AND($C3&lt;&gt;"",E3="")</formula>
    </cfRule>
  </conditionalFormatting>
  <conditionalFormatting sqref="AI3">
    <cfRule type="expression" dxfId="3" priority="4">
      <formula>AND($C3&lt;&gt;"",AI3="")</formula>
    </cfRule>
  </conditionalFormatting>
  <conditionalFormatting sqref="AI4:AI99">
    <cfRule type="expression" dxfId="2" priority="3">
      <formula>AND($C4&lt;&gt;"",AI4="")</formula>
    </cfRule>
  </conditionalFormatting>
  <conditionalFormatting sqref="AV3:AV99">
    <cfRule type="expression" dxfId="1" priority="2">
      <formula>AND($C3&lt;&gt;"",AV3="")</formula>
    </cfRule>
  </conditionalFormatting>
  <conditionalFormatting sqref="AE3:AH99">
    <cfRule type="expression" dxfId="0" priority="1">
      <formula>AND($C3&lt;&gt;"",$O3="",$Q3="",$R3="",#REF!="",#REF!="")</formula>
    </cfRule>
  </conditionalFormatting>
  <dataValidations count="12">
    <dataValidation type="list" allowBlank="1" showInputMessage="1" showErrorMessage="1" sqref="L3:L99 AU3:AU99">
      <formula1>"有(死亡),無"</formula1>
    </dataValidation>
    <dataValidation type="list" allowBlank="1" showInputMessage="1" showErrorMessage="1" sqref="G3:G99">
      <formula1>"要支援１,要支援２,要介護１,要介護２,要介護３,要介護４,要介護５,申請中"</formula1>
    </dataValidation>
    <dataValidation type="list" allowBlank="1" showInputMessage="1" showErrorMessage="1" sqref="F3:F99">
      <formula1>"男,女"</formula1>
    </dataValidation>
    <dataValidation type="list" allowBlank="1" showInputMessage="1" showErrorMessage="1" sqref="W3:W99 S3:S99 AA3:AA99 O3:O99 AE3:AE99">
      <formula1>"1腰掛便座,2自動排泄装置部品,3排泄予測支援機器,4入浴補助用具,5簡易浴槽,6つり具,7スロープ,8歩行器,9歩行補助つえ"</formula1>
    </dataValidation>
    <dataValidation type="list" allowBlank="1" sqref="P1 P100:P1048576">
      <formula1>"アロン化成㈱"</formula1>
    </dataValidation>
    <dataValidation allowBlank="1" sqref="P2 T2 X2 AB2 AF2"/>
    <dataValidation type="list" allowBlank="1" sqref="P3:P99 X3:X99 AB3:AB99 T3:T99 AF3:AF99">
      <formula1>"アロン化成,パナソニック,リッチェル,ＴＯＴＯ,ウチエ,テイコブ,オカモト"</formula1>
    </dataValidation>
    <dataValidation type="list" imeMode="hiragana" sqref="AC3:AC99 U3:U99 Q3:Q99 Y3:Y99 AG3:AG99">
      <formula1>$AY$1008:$AY$1053</formula1>
    </dataValidation>
    <dataValidation type="list" imeMode="hiragana" allowBlank="1" sqref="AQ3:AQ99">
      <formula1>"普通,当座"</formula1>
    </dataValidation>
    <dataValidation type="date" imeMode="off" allowBlank="1" showInputMessage="1" showErrorMessage="1" promptTitle="入力上の注意" prompt="S15/12/23_x000a_の形式か_x000a_1915/12/23_x000a_で入力してください" sqref="E3:E99 AI3:AI99">
      <formula1>1</formula1>
      <formula2>TODAY()+50</formula2>
    </dataValidation>
    <dataValidation type="date" allowBlank="1" showInputMessage="1" showErrorMessage="1" promptTitle="入力上の注意" prompt="S15/12/23_x000a_の形式か_x000a_1915/12/23_x000a_で入力してください" sqref="AJ3:AJ99 AK3:AK13 AK15:AK99">
      <formula1>1</formula1>
      <formula2>TODAY()+50</formula2>
    </dataValidation>
    <dataValidation type="date" allowBlank="1" showInputMessage="1" showErrorMessage="1" promptTitle="入力上の注意" prompt="S15/12/23_x000a_の形式か_x000a_1915/12/23_x000a_で入力してください_x000a_" sqref="AK14">
      <formula1>1</formula1>
      <formula2>TODAY()+50</formula2>
    </dataValidation>
  </dataValidations>
  <pageMargins left="0.7" right="0.7" top="0.75" bottom="0.75" header="0.3" footer="0.3"/>
  <pageSetup paperSize="9"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7551"/>
  </sheetPr>
  <dimension ref="A1:T54"/>
  <sheetViews>
    <sheetView tabSelected="1" view="pageBreakPreview" zoomScale="70" zoomScaleNormal="70" zoomScaleSheetLayoutView="70" workbookViewId="0">
      <selection activeCell="C10" sqref="C10:M10"/>
    </sheetView>
  </sheetViews>
  <sheetFormatPr defaultColWidth="9" defaultRowHeight="13.2"/>
  <cols>
    <col min="1" max="1" width="3.6640625" style="3" customWidth="1"/>
    <col min="2" max="2" width="18" style="3" customWidth="1"/>
    <col min="3" max="3" width="3.88671875" style="3" customWidth="1"/>
    <col min="4" max="12" width="4" style="3" customWidth="1"/>
    <col min="13" max="13" width="15.77734375" style="3" customWidth="1"/>
    <col min="14" max="14" width="9.33203125" style="3" customWidth="1"/>
    <col min="15" max="15" width="9.88671875" style="3" customWidth="1"/>
    <col min="16" max="16" width="24.44140625" style="3" customWidth="1"/>
    <col min="17" max="17" width="1.6640625" style="3" customWidth="1"/>
    <col min="18" max="16384" width="9" style="3"/>
  </cols>
  <sheetData>
    <row r="1" spans="1:18" s="1" customFormat="1" ht="21.75" customHeight="1">
      <c r="A1" s="1" t="s">
        <v>63</v>
      </c>
    </row>
    <row r="2" spans="1:18" s="4" customFormat="1" ht="32.25" customHeight="1">
      <c r="A2" s="269" t="s">
        <v>64</v>
      </c>
      <c r="B2" s="269"/>
      <c r="C2" s="269"/>
      <c r="D2" s="269"/>
      <c r="E2" s="269"/>
      <c r="F2" s="269"/>
      <c r="G2" s="269"/>
      <c r="H2" s="269"/>
      <c r="I2" s="269"/>
      <c r="J2" s="269"/>
      <c r="K2" s="269"/>
      <c r="L2" s="269"/>
      <c r="M2" s="269"/>
      <c r="N2" s="269"/>
      <c r="O2" s="269"/>
      <c r="P2" s="269"/>
    </row>
    <row r="3" spans="1:18" ht="24.75" customHeight="1" thickBot="1">
      <c r="P3" s="74" t="s">
        <v>0</v>
      </c>
    </row>
    <row r="4" spans="1:18" ht="29.25" customHeight="1">
      <c r="A4" s="2"/>
      <c r="B4" s="2"/>
      <c r="C4" s="2"/>
      <c r="D4" s="2"/>
      <c r="E4" s="2"/>
      <c r="F4" s="2"/>
      <c r="G4" s="2"/>
      <c r="H4" s="2"/>
      <c r="I4" s="2"/>
      <c r="J4" s="2"/>
      <c r="K4" s="2"/>
      <c r="L4" s="2"/>
      <c r="M4" s="2"/>
      <c r="N4" s="1"/>
      <c r="O4" s="1"/>
      <c r="P4" s="12" t="s">
        <v>158</v>
      </c>
    </row>
    <row r="5" spans="1:18" ht="6" hidden="1" customHeight="1">
      <c r="A5" s="2"/>
      <c r="B5" s="2"/>
      <c r="C5" s="2"/>
      <c r="D5" s="2"/>
      <c r="E5" s="2"/>
      <c r="F5" s="2"/>
      <c r="G5" s="2"/>
      <c r="H5" s="2"/>
      <c r="I5" s="2"/>
      <c r="J5" s="2"/>
      <c r="K5" s="2"/>
      <c r="L5" s="2"/>
      <c r="M5" s="2"/>
      <c r="N5" s="2"/>
      <c r="O5" s="2"/>
      <c r="P5" s="2"/>
    </row>
    <row r="6" spans="1:18" ht="16.2">
      <c r="A6" s="1" t="s">
        <v>65</v>
      </c>
      <c r="B6" s="1"/>
      <c r="C6" s="1"/>
      <c r="D6" s="1"/>
      <c r="E6" s="1"/>
      <c r="F6" s="1"/>
      <c r="G6" s="1"/>
      <c r="H6" s="1"/>
      <c r="I6" s="1"/>
      <c r="J6" s="1"/>
      <c r="K6" s="1"/>
      <c r="L6" s="1"/>
      <c r="M6" s="1"/>
      <c r="N6" s="1"/>
      <c r="O6" s="1"/>
      <c r="P6" s="1"/>
    </row>
    <row r="7" spans="1:18" ht="12.75" customHeight="1">
      <c r="A7" s="1"/>
      <c r="B7" s="1"/>
      <c r="C7" s="1"/>
      <c r="D7" s="1"/>
      <c r="E7" s="1"/>
      <c r="F7" s="1"/>
      <c r="G7" s="1"/>
      <c r="H7" s="1"/>
      <c r="I7" s="1"/>
      <c r="J7" s="1"/>
      <c r="K7" s="1"/>
      <c r="L7" s="1"/>
      <c r="M7" s="1"/>
      <c r="N7" s="1"/>
      <c r="O7" s="1"/>
      <c r="P7" s="1"/>
    </row>
    <row r="8" spans="1:18" ht="16.2">
      <c r="A8" s="1" t="s">
        <v>66</v>
      </c>
      <c r="B8" s="1"/>
      <c r="C8" s="1"/>
      <c r="D8" s="1"/>
      <c r="E8" s="1"/>
      <c r="F8" s="1"/>
      <c r="G8" s="1"/>
      <c r="H8" s="1"/>
      <c r="I8" s="1"/>
      <c r="J8" s="1"/>
      <c r="K8" s="1"/>
      <c r="L8" s="1"/>
      <c r="M8" s="1"/>
      <c r="N8" s="1"/>
      <c r="O8" s="1"/>
      <c r="P8" s="1"/>
    </row>
    <row r="9" spans="1:18" ht="16.2">
      <c r="A9" s="1"/>
      <c r="B9" s="1"/>
      <c r="C9" s="1"/>
      <c r="D9" s="1"/>
      <c r="E9" s="1"/>
      <c r="F9" s="1"/>
      <c r="G9" s="1"/>
      <c r="H9" s="1"/>
      <c r="I9" s="1"/>
      <c r="J9" s="1"/>
      <c r="K9" s="1"/>
      <c r="L9" s="1"/>
      <c r="M9" s="121"/>
      <c r="N9" s="121"/>
      <c r="O9" s="121"/>
      <c r="P9" s="1"/>
    </row>
    <row r="10" spans="1:18" ht="78" customHeight="1">
      <c r="A10" s="270" t="s">
        <v>147</v>
      </c>
      <c r="B10" s="117" t="s">
        <v>67</v>
      </c>
      <c r="C10" s="286" t="str">
        <f>IF(会社情報!D10="","",会社情報!D10)</f>
        <v>○○介護福祉㈱</v>
      </c>
      <c r="D10" s="287"/>
      <c r="E10" s="287"/>
      <c r="F10" s="287"/>
      <c r="G10" s="287"/>
      <c r="H10" s="287"/>
      <c r="I10" s="287"/>
      <c r="J10" s="287"/>
      <c r="K10" s="287"/>
      <c r="L10" s="287"/>
      <c r="M10" s="288"/>
      <c r="N10" s="111" t="s">
        <v>68</v>
      </c>
      <c r="O10" s="273" t="str">
        <f>IF(会社情報!D15="","",会社情報!D15)</f>
        <v>介護福祉用具取扱事業所</v>
      </c>
      <c r="P10" s="274"/>
    </row>
    <row r="11" spans="1:18" ht="27" customHeight="1">
      <c r="A11" s="271"/>
      <c r="B11" s="275" t="s">
        <v>2</v>
      </c>
      <c r="C11" s="284" t="str">
        <f>IF(会社情報!D11="","〒","〒"&amp;会社情報!D11)</f>
        <v>〒965-0000</v>
      </c>
      <c r="D11" s="285"/>
      <c r="E11" s="285"/>
      <c r="F11" s="285"/>
      <c r="G11" s="285"/>
      <c r="H11" s="285"/>
      <c r="I11" s="110"/>
      <c r="J11" s="110"/>
      <c r="K11" s="110"/>
      <c r="L11" s="110"/>
      <c r="M11" s="120" t="s">
        <v>4</v>
      </c>
      <c r="N11" s="120" t="str">
        <f>IF(会社情報!D13="","　　　　　　（　　　　　　）",会社情報!D13)</f>
        <v>22-2222</v>
      </c>
      <c r="O11" s="120"/>
      <c r="P11" s="112"/>
      <c r="Q11" s="121"/>
      <c r="R11" s="121"/>
    </row>
    <row r="12" spans="1:18" ht="35.25" customHeight="1">
      <c r="A12" s="271"/>
      <c r="B12" s="276"/>
      <c r="C12" s="278" t="str">
        <f>IF(会社情報!D12="","",会社情報!D12)</f>
        <v xml:space="preserve">会津若松市栄町99番9号 </v>
      </c>
      <c r="D12" s="279"/>
      <c r="E12" s="279"/>
      <c r="F12" s="279"/>
      <c r="G12" s="279"/>
      <c r="H12" s="279"/>
      <c r="I12" s="279"/>
      <c r="J12" s="279"/>
      <c r="K12" s="279"/>
      <c r="L12" s="279"/>
      <c r="M12" s="279"/>
      <c r="N12" s="279"/>
      <c r="O12" s="279"/>
      <c r="P12" s="280"/>
      <c r="Q12" s="108"/>
      <c r="R12" s="108"/>
    </row>
    <row r="13" spans="1:18" ht="26.25" customHeight="1">
      <c r="A13" s="272"/>
      <c r="B13" s="277"/>
      <c r="C13" s="281"/>
      <c r="D13" s="282"/>
      <c r="E13" s="282"/>
      <c r="F13" s="282"/>
      <c r="G13" s="282"/>
      <c r="H13" s="282"/>
      <c r="I13" s="282"/>
      <c r="J13" s="282"/>
      <c r="K13" s="282"/>
      <c r="L13" s="282"/>
      <c r="M13" s="282"/>
      <c r="N13" s="282"/>
      <c r="O13" s="282"/>
      <c r="P13" s="283"/>
      <c r="Q13" s="108"/>
      <c r="R13" s="108"/>
    </row>
    <row r="14" spans="1:18" ht="33" customHeight="1">
      <c r="A14" s="289" t="s">
        <v>159</v>
      </c>
      <c r="B14" s="8" t="s">
        <v>5</v>
      </c>
      <c r="C14" s="204" t="str">
        <f>IF(ISERROR(VLOOKUP(会社情報!C3,入力用!$A$3:$B$99,2,0))=FALSE,IF(VLOOKUP(会社情報!C3,入力用!$A$3:$B$99,2,0)&lt;&gt;"",MID(TEXT(VLOOKUP(会社情報!C3,入力用!$A$3:$B$99,2,0),"0000000000"),1,1),""),"")</f>
        <v>0</v>
      </c>
      <c r="D14" s="204" t="str">
        <f>IF(ISERROR(VLOOKUP(会社情報!C3,入力用!$A$3:$B$99,2,0))=FALSE,IF(VLOOKUP(会社情報!C3,入力用!$A$3:$B$99,2,0)&lt;&gt;"",MID(TEXT(VLOOKUP(会社情報!C3,入力用!$A$3:$B$99,2,0),"0000000000"),2,1),""),"")</f>
        <v>1</v>
      </c>
      <c r="E14" s="204" t="str">
        <f>IF(ISERROR(VLOOKUP(会社情報!C3,入力用!$A$3:$B$99,2,0))=FALSE,IF(VLOOKUP(会社情報!C3,入力用!$A$3:$B$99,2,0)&lt;&gt;"",MID(TEXT(VLOOKUP(会社情報!C3,入力用!$A$3:$B$99,2,0),"0000000000"),3,1),""),"")</f>
        <v>2</v>
      </c>
      <c r="F14" s="204" t="str">
        <f>IF(ISERROR(VLOOKUP(会社情報!C3,入力用!$A$3:$B$99,2,0))=FALSE,IF(VLOOKUP(会社情報!C3,入力用!$A$3:$B$99,2,0)&lt;&gt;"",MID(TEXT(VLOOKUP(会社情報!C3,入力用!$A$3:$B$99,2,0),"0000000000"),4,1),""),"")</f>
        <v>3</v>
      </c>
      <c r="G14" s="204" t="str">
        <f>IF(ISERROR(VLOOKUP(会社情報!C3,入力用!$A$3:$B$99,2,0))=FALSE,IF(VLOOKUP(会社情報!C3,入力用!$A$3:$B$99,2,0)&lt;&gt;"",MID(TEXT(VLOOKUP(会社情報!C3,入力用!$A$3:$B$99,2,0),"0000000000"),5,1),""),"")</f>
        <v>4</v>
      </c>
      <c r="H14" s="204" t="str">
        <f>IF(ISERROR(VLOOKUP(会社情報!C3,入力用!$A$3:$B$99,2,0))=FALSE,IF(VLOOKUP(会社情報!C3,入力用!$A$3:$B$99,2,0)&lt;&gt;"",MID(TEXT(VLOOKUP(会社情報!C3,入力用!$A$3:$B$99,2,0),"0000000000"),6,1),""),"")</f>
        <v>5</v>
      </c>
      <c r="I14" s="204" t="str">
        <f>IF(ISERROR(VLOOKUP(会社情報!C3,入力用!$A$3:$B$99,2,0))=FALSE,IF(VLOOKUP(会社情報!C3,入力用!$A$3:$B$99,2,0)&lt;&gt;"",MID(TEXT(VLOOKUP(会社情報!C3,入力用!$A$3:$B$99,2,0),"0000000000"),7,1),""),"")</f>
        <v>6</v>
      </c>
      <c r="J14" s="204" t="str">
        <f>IF(ISERROR(VLOOKUP(会社情報!C3,入力用!$A$3:$B$99,2,0))=FALSE,IF(VLOOKUP(会社情報!C3,入力用!$A$3:$B$99,2,0)&lt;&gt;"",MID(TEXT(VLOOKUP(会社情報!C3,入力用!$A$3:$B$99,2,0),"0000000000"),8,1),""),"")</f>
        <v>7</v>
      </c>
      <c r="K14" s="204" t="str">
        <f>IF(ISERROR(VLOOKUP(会社情報!C3,入力用!$A$3:$B$99,2,0))=FALSE,IF(VLOOKUP(会社情報!C3,入力用!$A$3:$B$99,2,0)&lt;&gt;"",MID(TEXT(VLOOKUP(会社情報!C3,入力用!$A$3:$B$99,2,0),"0000000000"),9,1),""),"")</f>
        <v>8</v>
      </c>
      <c r="L14" s="204" t="str">
        <f>IF(ISERROR(VLOOKUP(会社情報!C3,入力用!$A$3:$B$99,2,0))=FALSE,IF(VLOOKUP(会社情報!C3,入力用!$A$3:$B$99,2,0)&lt;&gt;"",MID(TEXT(VLOOKUP(会社情報!C3,入力用!$A$3:$B$99,2,0),"0000000000"),10,1),""),"")</f>
        <v>9</v>
      </c>
      <c r="M14" s="123" t="s">
        <v>6</v>
      </c>
      <c r="N14" s="307">
        <f>IF(ISERROR(VLOOKUP(会社情報!C3,入力用!$A$3:$C$99,3,0))=TRUE,"　　　　　　　　　　　年　　 　   月　　 　   日",IF(VLOOKUP(会社情報!C3,入力用!$A$3:$F$99,5,0)="","　　　　　　　　　　　年　　 　   月　　 　   日",VLOOKUP(会社情報!C3,入力用!$A$3:$F$99,5,0)))</f>
        <v>9925</v>
      </c>
      <c r="O14" s="308"/>
      <c r="P14" s="309"/>
    </row>
    <row r="15" spans="1:18" ht="28.5" customHeight="1">
      <c r="A15" s="290"/>
      <c r="B15" s="266" t="s">
        <v>164</v>
      </c>
      <c r="C15" s="292" t="str">
        <f>IF(ISERROR(VLOOKUP(会社情報!C3,入力用!$A$3:$F$99,4,0))=TRUE,"",IF(VLOOKUP(会社情報!C3,入力用!$A$3:$F$99,4,0)="","",VLOOKUP(会社情報!C3,入力用!$A$3:$F$99,4,0)))</f>
        <v>アイヅ　タロウ</v>
      </c>
      <c r="D15" s="293"/>
      <c r="E15" s="293"/>
      <c r="F15" s="293"/>
      <c r="G15" s="293"/>
      <c r="H15" s="293"/>
      <c r="I15" s="293"/>
      <c r="J15" s="293"/>
      <c r="K15" s="293"/>
      <c r="L15" s="294"/>
      <c r="M15" s="124" t="s">
        <v>165</v>
      </c>
      <c r="N15" s="310" t="str">
        <f>IF(ISERROR(VLOOKUP(会社情報!C3,入力用!$A$3:$F$99,6,0))=TRUE,"男　　　　　・　　　　女",IF(VLOOKUP(会社情報!C3,入力用!$A$3:$F$99,6,0)="","男　　　　　・　　　　女",VLOOKUP(会社情報!C3,入力用!$A$3:$F$99,6,0)))</f>
        <v>男</v>
      </c>
      <c r="O15" s="311"/>
      <c r="P15" s="312"/>
    </row>
    <row r="16" spans="1:18" ht="15" customHeight="1">
      <c r="A16" s="290"/>
      <c r="B16" s="267"/>
      <c r="C16" s="295"/>
      <c r="D16" s="296"/>
      <c r="E16" s="296"/>
      <c r="F16" s="296"/>
      <c r="G16" s="296"/>
      <c r="H16" s="296"/>
      <c r="I16" s="296"/>
      <c r="J16" s="296"/>
      <c r="K16" s="296"/>
      <c r="L16" s="297"/>
      <c r="M16" s="266" t="s">
        <v>9</v>
      </c>
      <c r="N16" s="310" t="str">
        <f>IF(ISERROR(VLOOKUP(会社情報!C3,入力用!$A$3:$G$99,7,0))=TRUE," 要支援(  　     )   ・ 要介護(      　 )",IF(VLOOKUP(会社情報!C3,入力用!$A$3:$G$99,7,0)=""," 要支援(  　     )   ・ 要介護(      　 )",VLOOKUP(会社情報!C3,入力用!$A$3:$G$99,7,0)))</f>
        <v>要介護４</v>
      </c>
      <c r="O16" s="311"/>
      <c r="P16" s="312"/>
    </row>
    <row r="17" spans="1:20" ht="20.25" customHeight="1">
      <c r="A17" s="290"/>
      <c r="B17" s="318" t="s">
        <v>162</v>
      </c>
      <c r="C17" s="298" t="str">
        <f>IF(ISERROR(VLOOKUP(会社情報!C3,入力用!$A$3:$F$99,3,0))=TRUE,"",IF(VLOOKUP(会社情報!C3,入力用!$A$3:$F$99,3,0)="","",VLOOKUP(会社情報!C3,入力用!$A$3:$F$99,3,0)))</f>
        <v>会 津   太 郎</v>
      </c>
      <c r="D17" s="299"/>
      <c r="E17" s="299"/>
      <c r="F17" s="299"/>
      <c r="G17" s="299"/>
      <c r="H17" s="299"/>
      <c r="I17" s="299"/>
      <c r="J17" s="299"/>
      <c r="K17" s="299"/>
      <c r="L17" s="300"/>
      <c r="M17" s="268"/>
      <c r="N17" s="313"/>
      <c r="O17" s="314"/>
      <c r="P17" s="315"/>
      <c r="Q17" s="115"/>
    </row>
    <row r="18" spans="1:20" ht="37.5" customHeight="1">
      <c r="A18" s="290"/>
      <c r="B18" s="319"/>
      <c r="C18" s="301"/>
      <c r="D18" s="302"/>
      <c r="E18" s="302"/>
      <c r="F18" s="302"/>
      <c r="G18" s="302"/>
      <c r="H18" s="302"/>
      <c r="I18" s="302"/>
      <c r="J18" s="302"/>
      <c r="K18" s="302"/>
      <c r="L18" s="303"/>
      <c r="M18" s="130" t="s">
        <v>169</v>
      </c>
      <c r="N18" s="304" t="str">
        <f>"　　"&amp;IF(ISERROR(VLOOKUP(会社情報!C3,入力用!$A$3:$L$99,11,0))=TRUE,"　　　割",DBCS(VLOOKUP(会社情報!C3,入力用!$A$3:$L$99,11,0))&amp;"　　　割")</f>
        <v>　　１　　　割</v>
      </c>
      <c r="O18" s="305"/>
      <c r="P18" s="306"/>
    </row>
    <row r="19" spans="1:20" ht="24.75" customHeight="1">
      <c r="A19" s="290"/>
      <c r="B19" s="266" t="s">
        <v>163</v>
      </c>
      <c r="C19" s="109" t="s">
        <v>3</v>
      </c>
      <c r="D19" s="321" t="str">
        <f>IF(ISERROR(VLOOKUP(会社情報!C3,入力用!$A$3:$H$99,8,0))=TRUE,"",IF(VLOOKUP(会社情報!C3,入力用!$A$3:$H$99,8,0)="","",VLOOKUP(会社情報!C3,入力用!$A$3:$H$99,8,0)))</f>
        <v>965-9999</v>
      </c>
      <c r="E19" s="321"/>
      <c r="F19" s="321"/>
      <c r="G19" s="321"/>
      <c r="H19" s="322" t="s">
        <v>4</v>
      </c>
      <c r="I19" s="322"/>
      <c r="J19" s="322"/>
      <c r="K19" s="323" t="str">
        <f>IF(ISERROR(VLOOKUP(会社情報!C3,入力用!$A$3:$J$99,10,0))=TRUE,"　　　　（　   　　）",IF(VLOOKUP(会社情報!C3,入力用!$A$3:$J$99,10,0)="","",VLOOKUP(会社情報!C3,入力用!$A$3:$J$99,10,0)))</f>
        <v>99-9999</v>
      </c>
      <c r="L19" s="323"/>
      <c r="M19" s="323"/>
      <c r="N19" s="316" t="str">
        <f>"申請日現在入院・入所の有無（ "&amp;IF(ISERROR(VLOOKUP(会社情報!C3,入力用!$A$3:$L$99,12,0))=TRUE,"有 ・ 無",IF(VLOOKUP(会社情報!C3,入力用!$A$3:$L$99,12,0)="","有 ・ 無",VLOOKUP(会社情報!C3,入力用!$A$3:$L$99,12,0)))&amp;" ）"</f>
        <v>申請日現在入院・入所の有無（ 無 ）</v>
      </c>
      <c r="O19" s="316"/>
      <c r="P19" s="317"/>
    </row>
    <row r="20" spans="1:20" ht="19.5" customHeight="1">
      <c r="A20" s="290"/>
      <c r="B20" s="319"/>
      <c r="C20" s="114"/>
      <c r="D20" s="121"/>
      <c r="E20" s="121"/>
      <c r="F20" s="121"/>
      <c r="G20" s="121"/>
      <c r="H20" s="121"/>
      <c r="I20" s="121"/>
      <c r="J20" s="121"/>
      <c r="K20" s="121"/>
      <c r="L20" s="121"/>
      <c r="M20" s="121"/>
      <c r="N20" s="121"/>
      <c r="O20" s="121"/>
      <c r="P20" s="113"/>
    </row>
    <row r="21" spans="1:20" ht="37.5" customHeight="1">
      <c r="A21" s="291"/>
      <c r="B21" s="268"/>
      <c r="C21" s="324" t="str">
        <f>IF(ISERROR(VLOOKUP(会社情報!C3,入力用!$A$3:$J$99,9,0))=TRUE," 会津若松市",IF(VLOOKUP(会社情報!C3,入力用!$A$3:$J$99,9,0)="","",VLOOKUP(会社情報!C3,入力用!$A$3:$J$99,9,0)))</f>
        <v xml:space="preserve">会津若松市中央九丁目9番9号 </v>
      </c>
      <c r="D21" s="325"/>
      <c r="E21" s="325"/>
      <c r="F21" s="325"/>
      <c r="G21" s="325"/>
      <c r="H21" s="325"/>
      <c r="I21" s="325"/>
      <c r="J21" s="325"/>
      <c r="K21" s="325"/>
      <c r="L21" s="325"/>
      <c r="M21" s="325"/>
      <c r="N21" s="325"/>
      <c r="O21" s="325"/>
      <c r="P21" s="326"/>
    </row>
    <row r="22" spans="1:20" ht="33.6" customHeight="1">
      <c r="A22" s="346" t="s">
        <v>148</v>
      </c>
      <c r="B22" s="347"/>
      <c r="C22" s="354" t="str">
        <f>IF(会社情報!D18="","",会社情報!D18)</f>
        <v>㈱○○工務店</v>
      </c>
      <c r="D22" s="355"/>
      <c r="E22" s="355"/>
      <c r="F22" s="355"/>
      <c r="G22" s="355"/>
      <c r="H22" s="355"/>
      <c r="I22" s="355"/>
      <c r="J22" s="355"/>
      <c r="K22" s="355"/>
      <c r="L22" s="356"/>
      <c r="M22" s="333" t="s">
        <v>69</v>
      </c>
      <c r="N22" s="334" t="str">
        <f>IF(ISERROR(VLOOKUP(会社情報!C3,入力用!$A$3:$M$99,13,0))=TRUE,"",DBCS(TEXT(VLOOKUP(会社情報!C3,入力用!$A$3:$M$99,13,0),"###,#")))&amp;" 円"</f>
        <v>５６，３００ 円</v>
      </c>
      <c r="O22" s="334"/>
      <c r="P22" s="335"/>
      <c r="T22" s="186"/>
    </row>
    <row r="23" spans="1:20" ht="33.6" customHeight="1">
      <c r="A23" s="348"/>
      <c r="B23" s="349"/>
      <c r="C23" s="351" t="str">
        <f>"（　"&amp;IF(ISERROR(VLOOKUP(会社情報!C3,入力用!$A$3:$N$99,14,0))=TRUE,"　　　　　　　　　　",IF(VLOOKUP(会社情報!C3,入力用!$A$3:$N$99,14,0)="","　　　　　　　　　　",VLOOKUP(会社情報!C3,入力用!$A$3:$N$99,14,0)))&amp;"　）"</f>
        <v>（　若松十四郎　）</v>
      </c>
      <c r="D23" s="352"/>
      <c r="E23" s="352"/>
      <c r="F23" s="352"/>
      <c r="G23" s="352"/>
      <c r="H23" s="352"/>
      <c r="I23" s="352"/>
      <c r="J23" s="352"/>
      <c r="K23" s="352"/>
      <c r="L23" s="353"/>
      <c r="M23" s="277"/>
      <c r="N23" s="336"/>
      <c r="O23" s="336"/>
      <c r="P23" s="337"/>
    </row>
    <row r="24" spans="1:20" ht="18.600000000000001" customHeight="1">
      <c r="A24" s="339" t="s">
        <v>70</v>
      </c>
      <c r="B24" s="340"/>
      <c r="C24" s="292" t="str">
        <f>IF(ISERROR(VLOOKUP(会社情報!$C$3,入力用!$A$3:$O$99,15,0))=TRUE,"□",IF(COUNTIF($C$42:$G$42,"1")&gt;0,"■","□"))</f>
        <v>■</v>
      </c>
      <c r="D24" s="370" t="s">
        <v>149</v>
      </c>
      <c r="E24" s="370"/>
      <c r="F24" s="370"/>
      <c r="G24" s="370"/>
      <c r="H24" s="293" t="str">
        <f>IF(ISERROR(VLOOKUP(会社情報!$C$3,入力用!$A$3:$O$99,15,0))=TRUE,"□",IF(COUNTIF($C$42:$G$42,"2")&gt;0,"■","□"))</f>
        <v>□</v>
      </c>
      <c r="I24" s="242" t="s">
        <v>150</v>
      </c>
      <c r="J24" s="181"/>
      <c r="K24" s="181"/>
      <c r="L24" s="185"/>
      <c r="M24" s="266" t="s">
        <v>71</v>
      </c>
      <c r="N24" s="330" t="str">
        <f>IF(ISERROR(VLOOKUP(会社情報!C3,入力用!$A$3:$Q$99,17,0))=TRUE,"",IF(VLOOKUP(会社情報!C3,入力用!$A$3:$Q$99,17,0)="","",VLOOKUP(会社情報!C3,入力用!$A$3:$Q$99,17,0)))</f>
        <v>○○浴槽手すり U-80</v>
      </c>
      <c r="O24" s="331"/>
      <c r="P24" s="332"/>
    </row>
    <row r="25" spans="1:20" ht="18.600000000000001" customHeight="1">
      <c r="A25" s="341"/>
      <c r="B25" s="342"/>
      <c r="C25" s="369"/>
      <c r="D25" s="371"/>
      <c r="E25" s="371"/>
      <c r="F25" s="371"/>
      <c r="G25" s="371"/>
      <c r="H25" s="372"/>
      <c r="I25" s="243" t="s">
        <v>151</v>
      </c>
      <c r="J25" s="244"/>
      <c r="K25" s="244"/>
      <c r="L25" s="245"/>
      <c r="M25" s="319"/>
      <c r="N25" s="327" t="str">
        <f>IF(ISERROR(VLOOKUP(会社情報!C3,入力用!$A$3:$U$99,21,0))=TRUE,"",IF(VLOOKUP(会社情報!C3,入力用!$A$3:$U$99,21,0)="","",VLOOKUP(会社情報!C3,入力用!$A$3:$U$99,21,0)))</f>
        <v>○○ﾎﾟｰﾀﾌﾞﾙﾄｲﾚCP-H</v>
      </c>
      <c r="O25" s="328"/>
      <c r="P25" s="329"/>
    </row>
    <row r="26" spans="1:20" ht="18.600000000000001" customHeight="1">
      <c r="A26" s="341"/>
      <c r="B26" s="342"/>
      <c r="C26" s="241" t="str">
        <f>IF(ISERROR(VLOOKUP(会社情報!$C$3,入力用!$A$3:$O$99,15,0))=TRUE,"□",IF(COUNTIF($C$42:$G$42,"3")&gt;0,"■","□"))</f>
        <v>□</v>
      </c>
      <c r="D26" s="350" t="s">
        <v>384</v>
      </c>
      <c r="E26" s="350"/>
      <c r="F26" s="350"/>
      <c r="G26" s="350"/>
      <c r="H26" s="241" t="str">
        <f>IF(ISERROR(VLOOKUP(会社情報!$C$3,入力用!$A$3:$O$99,15,0))=TRUE,"□",IF(COUNTIF($C$42:$G$42,"4")&gt;0,"■","□"))</f>
        <v>■</v>
      </c>
      <c r="I26" s="246" t="s">
        <v>383</v>
      </c>
      <c r="J26" s="246"/>
      <c r="K26" s="244"/>
      <c r="L26" s="245"/>
      <c r="M26" s="319"/>
      <c r="N26" s="327" t="str">
        <f>IF(ISERROR(VLOOKUP(会社情報!C3,入力用!$A$3:$Y$99,25,0))=TRUE,"",IF(VLOOKUP(会社情報!C3,入力用!$A$3:$Y$99,25,0)="","",VLOOKUP(会社情報!C3,入力用!$A$3:$Y$99,25,0)))</f>
        <v>シャワーベンチＡＢＣ背付</v>
      </c>
      <c r="O26" s="328"/>
      <c r="P26" s="329"/>
    </row>
    <row r="27" spans="1:20" ht="18.600000000000001" customHeight="1">
      <c r="A27" s="343"/>
      <c r="B27" s="342"/>
      <c r="C27" s="247"/>
      <c r="D27" s="247"/>
      <c r="E27" s="247"/>
      <c r="F27" s="247"/>
      <c r="G27" s="247"/>
      <c r="H27" s="247"/>
      <c r="I27" s="247"/>
      <c r="J27" s="247"/>
      <c r="K27" s="247"/>
      <c r="L27" s="247"/>
      <c r="M27" s="319"/>
      <c r="N27" s="327" t="str">
        <f>IF(ISERROR(VLOOKUP(会社情報!C3,入力用!$A$3:$AC$99,29,0))=TRUE,"",IF(VLOOKUP(会社情報!C3,入力用!$A$3:$AC$99,29,0)="","",VLOOKUP(会社情報!C3,入力用!$A$3:$AC$99,29,0)))</f>
        <v>あんしんスロープ</v>
      </c>
      <c r="O27" s="328"/>
      <c r="P27" s="329"/>
    </row>
    <row r="28" spans="1:20" ht="18.600000000000001" customHeight="1">
      <c r="A28" s="343"/>
      <c r="B28" s="342"/>
      <c r="C28" s="240" t="str">
        <f>IF(ISERROR(VLOOKUP(会社情報!$C$3,入力用!$A$3:$O$99,15,0))=TRUE,"□",IF(COUNTIF($C$42:$G$42,"5")&gt;0,"■","□"))</f>
        <v>□</v>
      </c>
      <c r="D28" s="246" t="s">
        <v>382</v>
      </c>
      <c r="E28" s="246"/>
      <c r="F28" s="246"/>
      <c r="G28" s="246"/>
      <c r="H28" s="241" t="str">
        <f>IF(ISERROR(VLOOKUP(会社情報!$C$3,入力用!$A$3:$O$99,15,0))=TRUE,"□",IF(COUNTIF($C$42:$G$42,"6")&gt;0,"■","□"))</f>
        <v>□</v>
      </c>
      <c r="I28" s="246" t="s">
        <v>376</v>
      </c>
      <c r="J28" s="246"/>
      <c r="K28" s="246"/>
      <c r="L28" s="248"/>
      <c r="M28" s="268"/>
      <c r="N28" s="357" t="str">
        <f>IF(ISERROR(VLOOKUP(会社情報!C3,入力用!$A$3:$AG$99,33,0))=TRUE,"",IF(VLOOKUP(会社情報!C3,入力用!$A$3:$AG$99,33,0)="","",VLOOKUP(会社情報!C3,入力用!$A$3:$AG$99,33,0)))</f>
        <v>こころのつえ</v>
      </c>
      <c r="O28" s="358"/>
      <c r="P28" s="359"/>
    </row>
    <row r="29" spans="1:20" ht="18.600000000000001" customHeight="1">
      <c r="A29" s="343"/>
      <c r="B29" s="342"/>
      <c r="C29" s="247"/>
      <c r="D29" s="247"/>
      <c r="E29" s="247"/>
      <c r="F29" s="247"/>
      <c r="G29" s="247"/>
      <c r="H29" s="247"/>
      <c r="I29" s="247"/>
      <c r="J29" s="247"/>
      <c r="K29" s="247"/>
      <c r="L29" s="247"/>
      <c r="M29" s="266" t="s">
        <v>72</v>
      </c>
      <c r="N29" s="360">
        <f>IF(ISERROR(VLOOKUP(会社情報!C3,入力用!$A$3:$AL$99,35,0))=TRUE,"年 　　　　月　 　　　日",IF(VLOOKUP(会社情報!C3,入力用!$A$3:$AL$99,35,0)="","年 　　　　月　 　　　日",VLOOKUP(会社情報!C3,入力用!$A$3:$AL$99,35,0)))</f>
        <v>45294</v>
      </c>
      <c r="O29" s="361"/>
      <c r="P29" s="362"/>
    </row>
    <row r="30" spans="1:20" ht="18.600000000000001" customHeight="1">
      <c r="A30" s="343"/>
      <c r="B30" s="342"/>
      <c r="C30" s="240" t="str">
        <f>IF(ISERROR(VLOOKUP(会社情報!$C$3,入力用!$A$3:$O$99,15,0))=TRUE,"□",IF(COUNTIF($C$42:$G$42,"7")&gt;0,"■","□"))</f>
        <v>■</v>
      </c>
      <c r="D30" s="248" t="s">
        <v>387</v>
      </c>
      <c r="E30" s="247"/>
      <c r="F30" s="247"/>
      <c r="G30" s="247"/>
      <c r="H30" s="241" t="str">
        <f>IF(ISERROR(VLOOKUP(会社情報!$C$3,入力用!$A$3:$O$99,15,0))=TRUE,"□",IF(COUNTIF($C$42:$G$42,"8")&gt;0,"■","□"))</f>
        <v>■</v>
      </c>
      <c r="I30" s="246" t="s">
        <v>401</v>
      </c>
      <c r="J30" s="247"/>
      <c r="K30" s="247"/>
      <c r="L30" s="247"/>
      <c r="M30" s="319"/>
      <c r="N30" s="363"/>
      <c r="O30" s="364"/>
      <c r="P30" s="365"/>
    </row>
    <row r="31" spans="1:20" ht="18.600000000000001" customHeight="1">
      <c r="A31" s="343"/>
      <c r="B31" s="342"/>
      <c r="C31" s="247"/>
      <c r="D31" s="247"/>
      <c r="E31" s="247"/>
      <c r="F31" s="247"/>
      <c r="G31" s="247"/>
      <c r="H31" s="247"/>
      <c r="I31" s="247"/>
      <c r="J31" s="247"/>
      <c r="K31" s="247"/>
      <c r="L31" s="247"/>
      <c r="M31" s="319"/>
      <c r="N31" s="363"/>
      <c r="O31" s="364"/>
      <c r="P31" s="365"/>
    </row>
    <row r="32" spans="1:20" ht="18.600000000000001" customHeight="1">
      <c r="A32" s="343"/>
      <c r="B32" s="342"/>
      <c r="C32" s="240" t="str">
        <f>IF(ISERROR(VLOOKUP(会社情報!$C$3,入力用!$A$3:$O$99,15,0))=TRUE,"□",IF(COUNTIF($C$42:$G$42,"9")&gt;0,"■","□"))</f>
        <v>■</v>
      </c>
      <c r="D32" s="249" t="s">
        <v>388</v>
      </c>
      <c r="E32" s="250"/>
      <c r="F32" s="250"/>
      <c r="G32" s="250"/>
      <c r="H32" s="250"/>
      <c r="I32" s="250"/>
      <c r="J32" s="250"/>
      <c r="K32" s="250"/>
      <c r="L32" s="251"/>
      <c r="M32" s="319"/>
      <c r="N32" s="363"/>
      <c r="O32" s="364"/>
      <c r="P32" s="365"/>
    </row>
    <row r="33" spans="1:16" ht="7.2" customHeight="1">
      <c r="A33" s="344"/>
      <c r="B33" s="345"/>
      <c r="C33" s="252"/>
      <c r="D33" s="253"/>
      <c r="E33" s="253"/>
      <c r="F33" s="253"/>
      <c r="G33" s="253"/>
      <c r="H33" s="253"/>
      <c r="I33" s="253"/>
      <c r="J33" s="253"/>
      <c r="K33" s="253"/>
      <c r="L33" s="254"/>
      <c r="M33" s="268"/>
      <c r="N33" s="366"/>
      <c r="O33" s="367"/>
      <c r="P33" s="368"/>
    </row>
    <row r="34" spans="1:16" ht="12.75" customHeight="1">
      <c r="A34" s="121"/>
      <c r="B34" s="121"/>
      <c r="C34" s="116"/>
      <c r="D34" s="115"/>
      <c r="E34" s="115"/>
      <c r="F34" s="115"/>
      <c r="G34" s="115"/>
      <c r="H34" s="116"/>
      <c r="I34" s="115"/>
      <c r="J34" s="115"/>
      <c r="K34" s="115"/>
      <c r="L34" s="115"/>
      <c r="M34" s="119"/>
      <c r="N34" s="122"/>
      <c r="O34" s="122"/>
      <c r="P34" s="122"/>
    </row>
    <row r="35" spans="1:16" s="126" customFormat="1" ht="24.75" customHeight="1">
      <c r="A35" s="33" t="s">
        <v>13</v>
      </c>
      <c r="B35" s="33" t="s">
        <v>152</v>
      </c>
      <c r="C35" s="33"/>
      <c r="D35" s="33"/>
      <c r="E35" s="33"/>
      <c r="F35" s="33"/>
      <c r="G35" s="33"/>
      <c r="H35" s="33"/>
      <c r="I35" s="33"/>
      <c r="J35" s="33"/>
      <c r="K35" s="33"/>
      <c r="L35" s="33"/>
      <c r="M35" s="33"/>
      <c r="N35" s="33"/>
      <c r="O35" s="33"/>
      <c r="P35" s="33"/>
    </row>
    <row r="36" spans="1:16" ht="24.75" customHeight="1">
      <c r="A36" s="118" t="s">
        <v>13</v>
      </c>
      <c r="B36" s="118" t="s">
        <v>14</v>
      </c>
      <c r="C36" s="125"/>
      <c r="D36" s="125"/>
      <c r="E36" s="125"/>
      <c r="F36" s="125"/>
      <c r="G36" s="125"/>
      <c r="H36" s="125"/>
      <c r="I36" s="125"/>
      <c r="J36" s="125"/>
      <c r="K36" s="125"/>
      <c r="L36" s="125"/>
      <c r="M36" s="36"/>
      <c r="N36" s="36"/>
      <c r="O36" s="36"/>
      <c r="P36" s="36"/>
    </row>
    <row r="37" spans="1:16" s="36" customFormat="1" ht="39" customHeight="1">
      <c r="A37" s="121"/>
      <c r="B37" s="121"/>
      <c r="C37" s="121"/>
      <c r="D37" s="121"/>
      <c r="E37" s="121"/>
      <c r="F37" s="121"/>
      <c r="G37" s="121"/>
      <c r="H37" s="121"/>
      <c r="I37" s="121"/>
      <c r="J37" s="121"/>
      <c r="K37" s="121"/>
      <c r="L37" s="121"/>
      <c r="M37" s="121"/>
      <c r="N37" s="121"/>
      <c r="O37" s="121"/>
      <c r="P37" s="121"/>
    </row>
    <row r="38" spans="1:16">
      <c r="B38" s="3" t="s">
        <v>161</v>
      </c>
    </row>
    <row r="39" spans="1:16" ht="21" customHeight="1">
      <c r="B39" s="127" t="s">
        <v>168</v>
      </c>
      <c r="C39" s="338" t="s">
        <v>166</v>
      </c>
      <c r="D39" s="338"/>
      <c r="E39" s="338"/>
      <c r="F39" s="338"/>
      <c r="G39" s="338"/>
      <c r="H39" s="338" t="s">
        <v>167</v>
      </c>
      <c r="I39" s="338"/>
      <c r="J39" s="338"/>
      <c r="K39" s="338"/>
      <c r="L39" s="338"/>
      <c r="M39" s="129"/>
    </row>
    <row r="40" spans="1:16" ht="54" customHeight="1">
      <c r="B40" s="128"/>
      <c r="C40" s="320"/>
      <c r="D40" s="320"/>
      <c r="E40" s="320"/>
      <c r="F40" s="320"/>
      <c r="G40" s="320"/>
      <c r="H40" s="320"/>
      <c r="I40" s="320"/>
      <c r="J40" s="320"/>
      <c r="K40" s="320"/>
      <c r="L40" s="320"/>
      <c r="M40" s="129"/>
    </row>
    <row r="42" spans="1:16">
      <c r="B42" s="256"/>
      <c r="C42" s="256" t="str">
        <f>LEFT(VLOOKUP(会社情報!C3,入力用!$A$3:$O$99,15,0),1)</f>
        <v>4</v>
      </c>
      <c r="D42" s="256" t="str">
        <f>LEFT(VLOOKUP(会社情報!C3,入力用!$A$3:$AO$99,19,0),1)</f>
        <v>1</v>
      </c>
      <c r="E42" s="256" t="str">
        <f>LEFT(VLOOKUP(会社情報!C3,入力用!$A$3:$AO$99,23,0),1)</f>
        <v>8</v>
      </c>
      <c r="F42" s="256" t="str">
        <f>LEFT(VLOOKUP(会社情報!C3,入力用!$A$3:$AO$99,27,0),1)</f>
        <v>7</v>
      </c>
      <c r="G42" s="256" t="str">
        <f>LEFT(VLOOKUP(会社情報!C3,入力用!$A$3:$AO$99,31,0),1)</f>
        <v>9</v>
      </c>
      <c r="H42" s="256"/>
      <c r="I42" s="256"/>
      <c r="J42" s="256"/>
      <c r="K42" s="256"/>
      <c r="L42" s="256"/>
      <c r="M42" s="255"/>
    </row>
    <row r="43" spans="1:16">
      <c r="B43" s="256">
        <f>IF(C43&lt;&gt;"",B42+1,0)</f>
        <v>1</v>
      </c>
      <c r="C43" s="256" t="str">
        <f>IF(COUNTIF($C$42:$G$42,"1")&gt;0,"腰掛便座","")</f>
        <v>腰掛便座</v>
      </c>
      <c r="D43" s="256"/>
      <c r="E43" s="256"/>
      <c r="F43" s="256"/>
      <c r="G43" s="256"/>
      <c r="H43" s="256"/>
      <c r="I43" s="256"/>
      <c r="J43" s="256"/>
      <c r="K43" s="256"/>
      <c r="L43" s="256"/>
      <c r="M43" s="255"/>
    </row>
    <row r="44" spans="1:16">
      <c r="B44" s="256">
        <f>IF(C44&lt;&gt;"",B43+1,B43)</f>
        <v>1</v>
      </c>
      <c r="C44" s="256" t="str">
        <f>IF(COUNTIF($C$42:$G$42,"2")&gt;0,"自動排泄処理装置の交換可能部品","")</f>
        <v/>
      </c>
      <c r="D44" s="256"/>
      <c r="E44" s="256"/>
      <c r="F44" s="256"/>
      <c r="G44" s="256"/>
      <c r="H44" s="256"/>
      <c r="I44" s="256"/>
      <c r="J44" s="256"/>
      <c r="K44" s="256"/>
      <c r="L44" s="256"/>
      <c r="M44" s="255"/>
    </row>
    <row r="45" spans="1:16">
      <c r="B45" s="256">
        <f t="shared" ref="B45:B52" si="0">IF(C45&lt;&gt;"",B44+1,B44)</f>
        <v>1</v>
      </c>
      <c r="C45" s="256" t="str">
        <f>IF(COUNTIF($C$42:$G$42,"3")&gt;0,"排泄予測支援機器","")</f>
        <v/>
      </c>
      <c r="D45" s="256"/>
      <c r="E45" s="256"/>
      <c r="F45" s="256"/>
      <c r="G45" s="256"/>
      <c r="H45" s="256"/>
      <c r="I45" s="256"/>
      <c r="J45" s="256"/>
      <c r="K45" s="256"/>
      <c r="L45" s="256"/>
      <c r="M45" s="255"/>
    </row>
    <row r="46" spans="1:16">
      <c r="B46" s="256">
        <f t="shared" si="0"/>
        <v>2</v>
      </c>
      <c r="C46" s="256" t="str">
        <f>IF(COUNTIF($C$42:$G$42,"4")&gt;0,"入浴補助用具","")</f>
        <v>入浴補助用具</v>
      </c>
      <c r="D46" s="256"/>
      <c r="E46" s="256"/>
      <c r="F46" s="256"/>
      <c r="G46" s="256"/>
      <c r="H46" s="256"/>
      <c r="I46" s="256"/>
      <c r="J46" s="256"/>
      <c r="K46" s="256"/>
      <c r="L46" s="256"/>
      <c r="M46" s="255"/>
    </row>
    <row r="47" spans="1:16">
      <c r="B47" s="256">
        <f t="shared" si="0"/>
        <v>2</v>
      </c>
      <c r="C47" s="256" t="str">
        <f>IF(COUNTIF($C$42:$G$42,"5")&gt;0,"簡易浴槽","")</f>
        <v/>
      </c>
      <c r="D47" s="256"/>
      <c r="E47" s="256"/>
      <c r="F47" s="256"/>
      <c r="G47" s="256"/>
      <c r="H47" s="256"/>
      <c r="I47" s="256"/>
      <c r="J47" s="256"/>
      <c r="K47" s="256"/>
      <c r="L47" s="256"/>
      <c r="M47" s="255"/>
    </row>
    <row r="48" spans="1:16">
      <c r="B48" s="256">
        <f t="shared" si="0"/>
        <v>2</v>
      </c>
      <c r="C48" s="256" t="str">
        <f>IF(COUNTIF($C$42:$G$42,"6")&gt;0,"つり具","")</f>
        <v/>
      </c>
      <c r="D48" s="256"/>
      <c r="E48" s="256"/>
      <c r="F48" s="256"/>
      <c r="G48" s="256"/>
      <c r="H48" s="256"/>
      <c r="I48" s="256"/>
      <c r="J48" s="256"/>
      <c r="K48" s="256"/>
      <c r="L48" s="256"/>
      <c r="M48" s="255"/>
    </row>
    <row r="49" spans="2:13">
      <c r="B49" s="256">
        <f t="shared" si="0"/>
        <v>2</v>
      </c>
      <c r="C49" s="256" t="str">
        <f>IF(COUNTIF($C$42:$G$42,"2")&gt;0,"自動排泄処理装置の交換可能部品","")</f>
        <v/>
      </c>
      <c r="D49" s="256"/>
      <c r="E49" s="256"/>
      <c r="F49" s="256"/>
      <c r="G49" s="256"/>
      <c r="H49" s="256"/>
      <c r="I49" s="256"/>
      <c r="J49" s="256"/>
      <c r="K49" s="256"/>
      <c r="L49" s="256"/>
      <c r="M49" s="255"/>
    </row>
    <row r="50" spans="2:13">
      <c r="B50" s="256">
        <f t="shared" si="0"/>
        <v>3</v>
      </c>
      <c r="C50" s="256" t="str">
        <f>IF(COUNTIF($C$42:$G$42,"7")&gt;0,"スロープ","")</f>
        <v>スロープ</v>
      </c>
      <c r="D50" s="256"/>
      <c r="E50" s="256"/>
      <c r="F50" s="256"/>
      <c r="G50" s="256"/>
      <c r="H50" s="256"/>
      <c r="I50" s="256"/>
      <c r="J50" s="256"/>
      <c r="K50" s="256"/>
      <c r="L50" s="256"/>
      <c r="M50" s="255"/>
    </row>
    <row r="51" spans="2:13">
      <c r="B51" s="256">
        <f t="shared" si="0"/>
        <v>4</v>
      </c>
      <c r="C51" s="256" t="str">
        <f>IF(COUNTIF($C$42:$G$42,"8")&gt;0,"歩行器","")</f>
        <v>歩行器</v>
      </c>
      <c r="D51" s="256"/>
      <c r="E51" s="256"/>
      <c r="F51" s="256"/>
      <c r="G51" s="256"/>
      <c r="H51" s="256"/>
      <c r="I51" s="256"/>
      <c r="J51" s="256"/>
      <c r="K51" s="256"/>
      <c r="L51" s="256"/>
      <c r="M51" s="255"/>
    </row>
    <row r="52" spans="2:13">
      <c r="B52" s="256">
        <f t="shared" si="0"/>
        <v>5</v>
      </c>
      <c r="C52" s="256" t="str">
        <f>IF(COUNTIF($C$42:$G$42,"9")&gt;0,"歩行補助つえ","")</f>
        <v>歩行補助つえ</v>
      </c>
      <c r="D52" s="256"/>
      <c r="E52" s="256"/>
      <c r="F52" s="256"/>
      <c r="G52" s="256"/>
      <c r="H52" s="256"/>
      <c r="I52" s="256"/>
      <c r="J52" s="256"/>
      <c r="K52" s="256"/>
      <c r="L52" s="256"/>
      <c r="M52" s="255"/>
    </row>
    <row r="53" spans="2:13">
      <c r="B53" s="256"/>
      <c r="C53" s="256"/>
      <c r="D53" s="256"/>
      <c r="E53" s="256"/>
      <c r="F53" s="256"/>
      <c r="G53" s="256"/>
      <c r="H53" s="256"/>
      <c r="I53" s="256"/>
      <c r="J53" s="256"/>
      <c r="K53" s="256"/>
      <c r="L53" s="256"/>
      <c r="M53" s="255"/>
    </row>
    <row r="54" spans="2:13">
      <c r="B54" s="256"/>
      <c r="C54" s="256" t="str">
        <f>IF(C43="","",VLOOKUP(1,$B$43:$C$52,2,0)&amp;IF(B52&gt;1,"、"&amp;VLOOKUP(2,$B$43:$C$52,2,0)&amp;IF(B52&gt;2,"、"&amp;VLOOKUP(3,$B$43:$C$52,2,0)&amp;IF(B52&gt;3,"、"&amp;VLOOKUP(4,B43:C52,2,0)&amp;IF(B52&gt;4,"、"&amp;VLOOKUP(5,$B$43:$C$52,2,0)&amp;IF(B52&gt;5,"、"&amp;VLOOKUP(6,$B$43:$C$52,2,0),""),""),""),""),""))</f>
        <v>腰掛便座、入浴補助用具、スロープ、歩行器、歩行補助つえ</v>
      </c>
      <c r="D54" s="256"/>
      <c r="E54" s="256"/>
      <c r="F54" s="256"/>
      <c r="G54" s="256"/>
      <c r="H54" s="256"/>
      <c r="I54" s="256"/>
      <c r="J54" s="256"/>
      <c r="K54" s="256"/>
      <c r="L54" s="256"/>
      <c r="M54" s="255"/>
    </row>
  </sheetData>
  <mergeCells count="45">
    <mergeCell ref="M24:M28"/>
    <mergeCell ref="N28:P28"/>
    <mergeCell ref="M29:M33"/>
    <mergeCell ref="N29:P33"/>
    <mergeCell ref="C24:C25"/>
    <mergeCell ref="D24:G25"/>
    <mergeCell ref="H24:H25"/>
    <mergeCell ref="A24:B33"/>
    <mergeCell ref="A22:B23"/>
    <mergeCell ref="D26:G26"/>
    <mergeCell ref="B19:B21"/>
    <mergeCell ref="C23:L23"/>
    <mergeCell ref="C22:L22"/>
    <mergeCell ref="N19:P19"/>
    <mergeCell ref="B17:B18"/>
    <mergeCell ref="C40:G40"/>
    <mergeCell ref="H40:L40"/>
    <mergeCell ref="D19:G19"/>
    <mergeCell ref="H19:J19"/>
    <mergeCell ref="K19:M19"/>
    <mergeCell ref="C21:P21"/>
    <mergeCell ref="N27:P27"/>
    <mergeCell ref="N26:P26"/>
    <mergeCell ref="N24:P24"/>
    <mergeCell ref="N25:P25"/>
    <mergeCell ref="M22:M23"/>
    <mergeCell ref="N22:P23"/>
    <mergeCell ref="C39:G39"/>
    <mergeCell ref="H39:L39"/>
    <mergeCell ref="B15:B16"/>
    <mergeCell ref="M16:M17"/>
    <mergeCell ref="A2:P2"/>
    <mergeCell ref="A10:A13"/>
    <mergeCell ref="O10:P10"/>
    <mergeCell ref="B11:B13"/>
    <mergeCell ref="C12:P13"/>
    <mergeCell ref="C11:H11"/>
    <mergeCell ref="C10:M10"/>
    <mergeCell ref="A14:A21"/>
    <mergeCell ref="C15:L16"/>
    <mergeCell ref="C17:L18"/>
    <mergeCell ref="N18:P18"/>
    <mergeCell ref="N14:P14"/>
    <mergeCell ref="N15:P15"/>
    <mergeCell ref="N16:P17"/>
  </mergeCells>
  <phoneticPr fontId="3"/>
  <pageMargins left="0.42" right="0.19685039370078741" top="0.49" bottom="0.26" header="0.2" footer="0.19"/>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7551"/>
  </sheetPr>
  <dimension ref="A1:U51"/>
  <sheetViews>
    <sheetView view="pageBreakPreview" zoomScale="85" zoomScaleNormal="70" zoomScaleSheetLayoutView="85" workbookViewId="0"/>
  </sheetViews>
  <sheetFormatPr defaultColWidth="9" defaultRowHeight="13.2"/>
  <cols>
    <col min="1" max="1" width="18.109375" style="14" customWidth="1"/>
    <col min="2" max="3" width="16.21875" style="14" customWidth="1"/>
    <col min="4" max="5" width="8.21875" style="14" customWidth="1"/>
    <col min="6" max="6" width="16.44140625" style="14" customWidth="1"/>
    <col min="7" max="16" width="3.6640625" style="14" customWidth="1"/>
    <col min="17" max="17" width="1.21875" style="14" customWidth="1"/>
    <col min="18" max="18" width="3.6640625" style="14" customWidth="1"/>
    <col min="19" max="21" width="9" style="14"/>
    <col min="22" max="22" width="26.44140625" style="14" customWidth="1"/>
    <col min="23" max="16384" width="9" style="14"/>
  </cols>
  <sheetData>
    <row r="1" spans="1:21" ht="14.4">
      <c r="A1" s="2" t="s">
        <v>73</v>
      </c>
      <c r="B1" s="2"/>
    </row>
    <row r="2" spans="1:21" ht="14.4">
      <c r="A2" s="2"/>
      <c r="B2" s="2"/>
    </row>
    <row r="3" spans="1:21" s="13" customFormat="1" ht="16.2">
      <c r="A3" s="377" t="s">
        <v>74</v>
      </c>
      <c r="B3" s="377"/>
      <c r="C3" s="377"/>
      <c r="D3" s="377"/>
      <c r="E3" s="377"/>
      <c r="F3" s="377"/>
      <c r="G3" s="377"/>
      <c r="H3" s="377"/>
      <c r="I3" s="377"/>
      <c r="J3" s="377"/>
      <c r="K3" s="377"/>
      <c r="L3" s="377"/>
      <c r="M3" s="377"/>
      <c r="N3" s="377"/>
      <c r="O3" s="377"/>
      <c r="P3" s="377"/>
      <c r="U3" s="14"/>
    </row>
    <row r="5" spans="1:21" ht="15" thickBot="1">
      <c r="K5" s="15"/>
      <c r="L5" s="16" t="s">
        <v>0</v>
      </c>
      <c r="M5" s="78"/>
      <c r="N5" s="79"/>
      <c r="O5" s="79"/>
      <c r="P5" s="15"/>
    </row>
    <row r="6" spans="1:21" ht="22.5" customHeight="1">
      <c r="A6" s="2"/>
      <c r="B6" s="2"/>
      <c r="C6" s="2"/>
      <c r="D6" s="2"/>
      <c r="E6" s="1"/>
      <c r="F6" s="378" t="s">
        <v>157</v>
      </c>
      <c r="G6" s="379"/>
      <c r="H6" s="379"/>
      <c r="I6" s="379"/>
      <c r="J6" s="379"/>
      <c r="K6" s="379"/>
      <c r="L6" s="379"/>
      <c r="M6" s="379"/>
      <c r="N6" s="379"/>
      <c r="O6" s="379"/>
      <c r="P6" s="1"/>
    </row>
    <row r="7" spans="1:21" ht="13.8" thickBot="1"/>
    <row r="8" spans="1:21" ht="27" customHeight="1">
      <c r="A8" s="80" t="s">
        <v>7</v>
      </c>
      <c r="B8" s="380" t="str">
        <f>DBCS('給付券申請 '!C15)</f>
        <v>アイヅ　タロウ</v>
      </c>
      <c r="C8" s="381"/>
      <c r="D8" s="381"/>
      <c r="E8" s="382"/>
      <c r="F8" s="17" t="s">
        <v>5</v>
      </c>
      <c r="G8" s="205" t="str">
        <f>'給付券申請 '!C14</f>
        <v>0</v>
      </c>
      <c r="H8" s="193" t="str">
        <f>'給付券申請 '!D14</f>
        <v>1</v>
      </c>
      <c r="I8" s="205" t="str">
        <f>'給付券申請 '!E14</f>
        <v>2</v>
      </c>
      <c r="J8" s="205" t="str">
        <f>'給付券申請 '!F14</f>
        <v>3</v>
      </c>
      <c r="K8" s="205" t="str">
        <f>'給付券申請 '!G14</f>
        <v>4</v>
      </c>
      <c r="L8" s="205" t="str">
        <f>'給付券申請 '!H14</f>
        <v>5</v>
      </c>
      <c r="M8" s="205" t="str">
        <f>'給付券申請 '!I14</f>
        <v>6</v>
      </c>
      <c r="N8" s="205" t="str">
        <f>'給付券申請 '!J14</f>
        <v>7</v>
      </c>
      <c r="O8" s="205" t="str">
        <f>'給付券申請 '!K14</f>
        <v>8</v>
      </c>
      <c r="P8" s="206" t="str">
        <f>'給付券申請 '!L14</f>
        <v>9</v>
      </c>
    </row>
    <row r="9" spans="1:21" ht="20.25" customHeight="1">
      <c r="A9" s="383" t="s">
        <v>17</v>
      </c>
      <c r="B9" s="385" t="str">
        <f>'給付券申請 '!C17</f>
        <v>会 津   太 郎</v>
      </c>
      <c r="C9" s="386"/>
      <c r="D9" s="386"/>
      <c r="E9" s="387"/>
      <c r="F9" s="6" t="s">
        <v>18</v>
      </c>
      <c r="G9" s="391">
        <f>IF(ISERROR(VLOOKUP(会社情報!C3,入力用!$A$3:$C$99,3,0))=TRUE,"　　　　　　　年　　 　   月　　 　   日",IF(VLOOKUP(会社情報!C3,入力用!$A$3:$F$99,5,0)="","　　　　　　　年　　 　   月　　 　   日",VLOOKUP(会社情報!C3,入力用!$A$3:$F$99,5,0)))</f>
        <v>9925</v>
      </c>
      <c r="H9" s="392"/>
      <c r="I9" s="392"/>
      <c r="J9" s="392"/>
      <c r="K9" s="392"/>
      <c r="L9" s="392"/>
      <c r="M9" s="392"/>
      <c r="N9" s="392"/>
      <c r="O9" s="392"/>
      <c r="P9" s="393"/>
    </row>
    <row r="10" spans="1:21" ht="30" customHeight="1">
      <c r="A10" s="384"/>
      <c r="B10" s="388"/>
      <c r="C10" s="389"/>
      <c r="D10" s="389"/>
      <c r="E10" s="390"/>
      <c r="F10" s="8" t="s">
        <v>8</v>
      </c>
      <c r="G10" s="394" t="str">
        <f>IF(ISERROR(VLOOKUP(会社情報!C3,入力用!$A$3:$F$99,6,0))=TRUE,"男　　　　・　　　女",IF(VLOOKUP(会社情報!C3,入力用!$A$3:$F$99,6,0)="","男　　　　・　　　女",VLOOKUP(会社情報!C3,入力用!$A$3:$F$99,6,0)))</f>
        <v>男</v>
      </c>
      <c r="H10" s="395"/>
      <c r="I10" s="395"/>
      <c r="J10" s="395"/>
      <c r="K10" s="395"/>
      <c r="L10" s="395"/>
      <c r="M10" s="395"/>
      <c r="N10" s="395"/>
      <c r="O10" s="395"/>
      <c r="P10" s="396"/>
    </row>
    <row r="11" spans="1:21" ht="21" customHeight="1">
      <c r="A11" s="397" t="s">
        <v>10</v>
      </c>
      <c r="B11" s="398" t="str">
        <f>"〒"&amp;IF(ISERROR(VLOOKUP(会社情報!C3,入力用!$A$3:$H$99,8,0))=TRUE,"",IF(VLOOKUP(会社情報!C3,入力用!$A$3:$H$99,8,0)="","",VLOOKUP(会社情報!C3,入力用!$A$3:$H$99,8,0)))</f>
        <v>〒965-9999</v>
      </c>
      <c r="C11" s="399"/>
      <c r="D11" s="7"/>
      <c r="E11" s="7"/>
      <c r="F11" s="18" t="s">
        <v>4</v>
      </c>
      <c r="G11" s="409" t="str">
        <f>DBCS('給付券申請 '!K19)</f>
        <v>９９－９９９９</v>
      </c>
      <c r="H11" s="409"/>
      <c r="I11" s="409"/>
      <c r="J11" s="409"/>
      <c r="K11" s="409"/>
      <c r="L11" s="409"/>
      <c r="M11" s="409"/>
      <c r="N11" s="409"/>
      <c r="O11" s="409"/>
      <c r="P11" s="410"/>
    </row>
    <row r="12" spans="1:21" ht="35.25" customHeight="1">
      <c r="A12" s="384"/>
      <c r="B12" s="400" t="str">
        <f>IF(ISERROR(VLOOKUP(会社情報!C3,入力用!$A$3:$J$99,9,0))=TRUE," ",IF(VLOOKUP(会社情報!C3,入力用!$A$3:$J$99,9,0)="","",VLOOKUP(会社情報!C3,入力用!$A$3:$J$99,9,0)))</f>
        <v xml:space="preserve">会津若松市中央九丁目9番9号 </v>
      </c>
      <c r="C12" s="401"/>
      <c r="D12" s="401"/>
      <c r="E12" s="401"/>
      <c r="F12" s="401"/>
      <c r="G12" s="401"/>
      <c r="H12" s="401"/>
      <c r="I12" s="401"/>
      <c r="J12" s="401"/>
      <c r="K12" s="401"/>
      <c r="L12" s="401"/>
      <c r="M12" s="401"/>
      <c r="N12" s="401"/>
      <c r="O12" s="401"/>
      <c r="P12" s="402"/>
    </row>
    <row r="13" spans="1:21" ht="28.5" customHeight="1">
      <c r="A13" s="397" t="s">
        <v>77</v>
      </c>
      <c r="B13" s="437" t="str">
        <f>'給付券申請 '!C54</f>
        <v>腰掛便座、入浴補助用具、スロープ、歩行器、歩行補助つえ</v>
      </c>
      <c r="C13" s="438"/>
      <c r="D13" s="438"/>
      <c r="E13" s="438"/>
      <c r="F13" s="373" t="s">
        <v>354</v>
      </c>
      <c r="G13" s="373"/>
      <c r="H13" s="374">
        <f>IF(ISERROR(VLOOKUP(会社情報!C3,入力用!$A$3:$AJ$99,36,0))=TRUE,"年 　　　　月　 　　　日",IF(VLOOKUP(会社情報!C3,入力用!$A$3:$AJ$99,36,0)=""," 年 　　    月　　　   日 ",VLOOKUP(会社情報!C3,入力用!$A$3:$AJ$99,36,0)))</f>
        <v>45301</v>
      </c>
      <c r="I13" s="374"/>
      <c r="J13" s="374"/>
      <c r="K13" s="374"/>
      <c r="L13" s="374"/>
      <c r="M13" s="374"/>
      <c r="N13" s="374"/>
      <c r="O13" s="374"/>
      <c r="P13" s="375"/>
    </row>
    <row r="14" spans="1:21" ht="28.5" customHeight="1">
      <c r="A14" s="436"/>
      <c r="B14" s="439"/>
      <c r="C14" s="440"/>
      <c r="D14" s="440"/>
      <c r="E14" s="440"/>
      <c r="F14" s="304" t="s">
        <v>156</v>
      </c>
      <c r="G14" s="305"/>
      <c r="H14" s="305"/>
      <c r="I14" s="306"/>
      <c r="J14" s="441" t="str">
        <f>"　　"&amp;IF(ISERROR(VLOOKUP(会社情報!C3,入力用!$A$3:$AL$99,38,0))=TRUE,"　　　割",IF(VLOOKUP(会社情報!C3,入力用!$A$3:$AL$99,38,0)="","",DBCS(VLOOKUP(会社情報!C3,入力用!$A$3:$AL$99,38,0)))&amp;"　　　割")</f>
        <v>　　１　　　割</v>
      </c>
      <c r="K14" s="442"/>
      <c r="L14" s="442"/>
      <c r="M14" s="442"/>
      <c r="N14" s="442"/>
      <c r="O14" s="442"/>
      <c r="P14" s="443"/>
    </row>
    <row r="15" spans="1:21" ht="13.5" customHeight="1">
      <c r="A15" s="397" t="s">
        <v>19</v>
      </c>
      <c r="B15" s="403" t="str">
        <f>IF(ISERROR(VLOOKUP(会社情報!C3,入力用!$A$3:$AL$99,38,0))=TRUE,"　円",IF(VLOOKUP(会社情報!C3,入力用!$A$3:$AL$99,38,0)="","",IF(OR(VLOOKUP(会社情報!C3,入力用!$A$3:$AL$99,38,0)="",VLOOKUP(会社情報!C3,入力用!$A$3:$M$99,13,0)=""),"",DBCS(TEXT(INT(G40),"#,###"))))&amp;"　円")</f>
        <v>５７，８７０　円</v>
      </c>
      <c r="C15" s="404"/>
      <c r="D15" s="404"/>
      <c r="E15" s="404"/>
      <c r="F15" s="404"/>
      <c r="G15" s="404"/>
      <c r="H15" s="404"/>
      <c r="I15" s="404"/>
      <c r="J15" s="404"/>
      <c r="K15" s="404"/>
      <c r="L15" s="404"/>
      <c r="M15" s="404"/>
      <c r="N15" s="404"/>
      <c r="O15" s="404"/>
      <c r="P15" s="405"/>
    </row>
    <row r="16" spans="1:21" ht="24" customHeight="1">
      <c r="A16" s="384"/>
      <c r="B16" s="406"/>
      <c r="C16" s="407"/>
      <c r="D16" s="407"/>
      <c r="E16" s="407"/>
      <c r="F16" s="407"/>
      <c r="G16" s="407"/>
      <c r="H16" s="407"/>
      <c r="I16" s="407"/>
      <c r="J16" s="407"/>
      <c r="K16" s="407"/>
      <c r="L16" s="407"/>
      <c r="M16" s="407"/>
      <c r="N16" s="407"/>
      <c r="O16" s="407"/>
      <c r="P16" s="408"/>
    </row>
    <row r="17" spans="1:16" ht="11.25" customHeight="1">
      <c r="A17" s="20"/>
      <c r="B17" s="21"/>
      <c r="C17" s="21"/>
      <c r="D17" s="21"/>
      <c r="E17" s="21"/>
      <c r="F17" s="21"/>
      <c r="G17" s="21"/>
      <c r="H17" s="21"/>
      <c r="I17" s="21"/>
      <c r="J17" s="21"/>
      <c r="K17" s="21"/>
      <c r="L17" s="21"/>
      <c r="M17" s="21"/>
      <c r="N17" s="21"/>
      <c r="O17" s="21"/>
      <c r="P17" s="22"/>
    </row>
    <row r="18" spans="1:16" ht="16.2">
      <c r="A18" s="23" t="s">
        <v>1</v>
      </c>
      <c r="B18" s="5"/>
      <c r="C18" s="5"/>
      <c r="D18" s="5"/>
      <c r="E18" s="5"/>
      <c r="F18" s="5"/>
      <c r="G18" s="5"/>
      <c r="H18" s="5"/>
      <c r="I18" s="5"/>
      <c r="J18" s="5"/>
      <c r="K18" s="5"/>
      <c r="L18" s="5"/>
      <c r="M18" s="5"/>
      <c r="N18" s="5"/>
      <c r="O18" s="5"/>
      <c r="P18" s="24"/>
    </row>
    <row r="19" spans="1:16" ht="12.75" customHeight="1">
      <c r="A19" s="23"/>
      <c r="B19" s="5"/>
      <c r="C19" s="5"/>
      <c r="D19" s="5"/>
      <c r="E19" s="5"/>
      <c r="F19" s="5"/>
      <c r="G19" s="5"/>
      <c r="H19" s="5"/>
      <c r="I19" s="5"/>
      <c r="J19" s="5"/>
      <c r="K19" s="5"/>
      <c r="L19" s="5"/>
      <c r="M19" s="5"/>
      <c r="N19" s="5"/>
      <c r="O19" s="5"/>
      <c r="P19" s="24"/>
    </row>
    <row r="20" spans="1:16" ht="16.2">
      <c r="A20" s="23" t="s">
        <v>78</v>
      </c>
      <c r="B20" s="5"/>
      <c r="C20" s="5"/>
      <c r="D20" s="5"/>
      <c r="E20" s="5"/>
      <c r="F20" s="5"/>
      <c r="G20" s="5"/>
      <c r="H20" s="5"/>
      <c r="I20" s="5"/>
      <c r="J20" s="5"/>
      <c r="K20" s="5"/>
      <c r="L20" s="5"/>
      <c r="M20" s="5"/>
      <c r="N20" s="5"/>
      <c r="O20" s="5"/>
      <c r="P20" s="24"/>
    </row>
    <row r="21" spans="1:16" ht="16.2">
      <c r="A21" s="23" t="s">
        <v>20</v>
      </c>
      <c r="B21" s="5"/>
      <c r="C21" s="5"/>
      <c r="D21" s="5"/>
      <c r="E21" s="5"/>
      <c r="F21" s="5"/>
      <c r="G21" s="5"/>
      <c r="H21" s="5"/>
      <c r="I21" s="5"/>
      <c r="J21" s="5"/>
      <c r="K21" s="5"/>
      <c r="L21" s="5"/>
      <c r="M21" s="5"/>
      <c r="N21" s="5"/>
      <c r="O21" s="5"/>
      <c r="P21" s="24"/>
    </row>
    <row r="22" spans="1:16" ht="9.75" customHeight="1">
      <c r="A22" s="23"/>
      <c r="B22" s="5"/>
      <c r="C22" s="5"/>
      <c r="D22" s="5"/>
      <c r="E22" s="5"/>
      <c r="F22" s="5"/>
      <c r="G22" s="5"/>
      <c r="H22" s="5"/>
      <c r="I22" s="5"/>
      <c r="J22" s="5"/>
      <c r="K22" s="5"/>
      <c r="L22" s="5"/>
      <c r="M22" s="5"/>
      <c r="N22" s="5"/>
      <c r="O22" s="5"/>
      <c r="P22" s="24"/>
    </row>
    <row r="23" spans="1:16" ht="16.2">
      <c r="A23" s="23"/>
      <c r="B23" s="5"/>
      <c r="C23" s="5"/>
      <c r="D23" s="5"/>
      <c r="E23" s="5"/>
      <c r="F23" s="5"/>
      <c r="G23" s="5"/>
      <c r="H23" s="5"/>
      <c r="I23" s="5"/>
      <c r="J23" s="5"/>
      <c r="K23" s="5"/>
      <c r="L23" s="5"/>
      <c r="M23" s="5"/>
      <c r="N23" s="5"/>
      <c r="O23" s="5"/>
      <c r="P23" s="24"/>
    </row>
    <row r="24" spans="1:16" ht="21" customHeight="1">
      <c r="A24" s="23"/>
      <c r="B24" s="38" t="s">
        <v>79</v>
      </c>
      <c r="C24" s="419" t="str">
        <f>IF(ISERROR(VLOOKUP(会社情報!C3,入力用!$A$3:$J$99,9,0))=TRUE,"",IF(VLOOKUP(会社情報!C3,入力用!$A$3:$J$99,9,0)="","",IF(VLOOKUP(会社情報!C3,入力用!$A$3:$AU$99,47,0)="無",VLOOKUP(会社情報!C3,入力用!$A$3:$J$99,9,0),"")))</f>
        <v xml:space="preserve">会津若松市中央九丁目9番9号 </v>
      </c>
      <c r="D24" s="419"/>
      <c r="E24" s="419"/>
      <c r="F24" s="419"/>
      <c r="G24" s="419"/>
      <c r="H24" s="419"/>
      <c r="I24" s="5" t="s">
        <v>153</v>
      </c>
      <c r="J24" s="414" t="s">
        <v>154</v>
      </c>
      <c r="K24" s="414"/>
      <c r="L24" s="414"/>
      <c r="M24" s="414"/>
      <c r="N24" s="414"/>
      <c r="O24" s="414"/>
      <c r="P24" s="415"/>
    </row>
    <row r="25" spans="1:16" ht="30.75" customHeight="1">
      <c r="A25" s="23" t="s">
        <v>21</v>
      </c>
      <c r="B25" s="38"/>
      <c r="C25" s="5"/>
      <c r="D25" s="5"/>
      <c r="E25" s="5"/>
      <c r="F25" s="5"/>
      <c r="G25" s="5"/>
      <c r="H25" s="5"/>
      <c r="N25" s="5"/>
      <c r="O25" s="5"/>
      <c r="P25" s="24"/>
    </row>
    <row r="26" spans="1:16" ht="24.75" customHeight="1">
      <c r="A26" s="23"/>
      <c r="B26" s="38" t="s">
        <v>80</v>
      </c>
      <c r="C26" s="414" t="str">
        <f>IF(ISERROR(VLOOKUP(会社情報!C3,入力用!$A$3:$F$99,3,0))=TRUE,"",IF(VLOOKUP(会社情報!C3,入力用!$A$3:$F$99,3,0)="","",IF(会社情報!C3=0,VLOOKUP(会社情報!C3,入力用!$A$3:$F$99,3,0),"")))</f>
        <v>会 津   太 郎</v>
      </c>
      <c r="D26" s="414"/>
      <c r="E26" s="414"/>
      <c r="F26" s="414"/>
      <c r="H26" s="5"/>
      <c r="J26" s="5"/>
      <c r="K26" s="5"/>
      <c r="L26" s="5"/>
      <c r="M26" s="5"/>
      <c r="N26" s="5"/>
      <c r="O26" s="5"/>
      <c r="P26" s="24"/>
    </row>
    <row r="27" spans="1:16" ht="10.5" customHeight="1">
      <c r="A27" s="23"/>
      <c r="B27" s="5"/>
      <c r="C27" s="5"/>
      <c r="D27" s="5"/>
      <c r="E27" s="5"/>
      <c r="F27" s="5"/>
      <c r="G27" s="5"/>
      <c r="H27" s="5"/>
      <c r="I27" s="5"/>
      <c r="J27" s="5"/>
      <c r="K27" s="5"/>
      <c r="L27" s="5"/>
      <c r="M27" s="5"/>
      <c r="N27" s="5"/>
      <c r="O27" s="5"/>
      <c r="P27" s="24"/>
    </row>
    <row r="28" spans="1:16" ht="30" customHeight="1">
      <c r="A28" s="27" t="s">
        <v>22</v>
      </c>
      <c r="B28" s="81" t="s">
        <v>12</v>
      </c>
      <c r="C28" s="323" t="str">
        <f>IF(会社情報!D21="","",会社情報!D21)</f>
        <v xml:space="preserve">会津若松市中央九丁目9番9号 </v>
      </c>
      <c r="D28" s="323"/>
      <c r="E28" s="323"/>
      <c r="F28" s="323"/>
      <c r="G28" s="7"/>
      <c r="H28" s="7"/>
      <c r="I28" s="7"/>
      <c r="J28" s="7"/>
      <c r="K28" s="7"/>
      <c r="L28" s="7"/>
      <c r="M28" s="7"/>
      <c r="N28" s="7"/>
      <c r="O28" s="7"/>
      <c r="P28" s="19"/>
    </row>
    <row r="29" spans="1:16" ht="16.2">
      <c r="A29" s="29" t="s">
        <v>81</v>
      </c>
      <c r="B29" s="28"/>
      <c r="C29" s="416" t="str">
        <f>IF(会社情報!D18="","",会社情報!D18)</f>
        <v>㈱○○工務店</v>
      </c>
      <c r="D29" s="416"/>
      <c r="E29" s="416"/>
      <c r="F29" s="416"/>
      <c r="G29" s="5"/>
      <c r="H29" s="5"/>
      <c r="I29" s="5"/>
      <c r="J29" s="5"/>
      <c r="K29" s="5"/>
      <c r="L29" s="5"/>
      <c r="M29" s="5"/>
      <c r="N29" s="5"/>
      <c r="O29" s="5"/>
      <c r="P29" s="24"/>
    </row>
    <row r="30" spans="1:16" ht="16.2">
      <c r="A30" s="29" t="s">
        <v>82</v>
      </c>
      <c r="B30" s="28" t="s">
        <v>23</v>
      </c>
      <c r="C30" s="416"/>
      <c r="D30" s="416"/>
      <c r="E30" s="416"/>
      <c r="F30" s="416"/>
      <c r="G30" s="5"/>
      <c r="H30" s="5"/>
      <c r="I30" s="419" t="str">
        <f>"℡　"&amp;IF(会社情報!D22="","",会社情報!D22)</f>
        <v>℡　99-9999</v>
      </c>
      <c r="J30" s="419"/>
      <c r="K30" s="419"/>
      <c r="L30" s="419"/>
      <c r="M30" s="419"/>
      <c r="N30" s="419"/>
      <c r="O30" s="419"/>
      <c r="P30" s="420"/>
    </row>
    <row r="31" spans="1:16" ht="16.2">
      <c r="A31" s="29" t="s">
        <v>24</v>
      </c>
      <c r="B31" s="28"/>
      <c r="C31" s="416"/>
      <c r="D31" s="416"/>
      <c r="E31" s="416"/>
      <c r="F31" s="416"/>
      <c r="J31" s="5"/>
      <c r="K31" s="5"/>
      <c r="L31" s="5"/>
      <c r="M31" s="5"/>
      <c r="N31" s="5"/>
      <c r="O31" s="5"/>
      <c r="P31" s="24"/>
    </row>
    <row r="32" spans="1:16" ht="16.2">
      <c r="A32" s="29"/>
      <c r="B32" s="28" t="s">
        <v>25</v>
      </c>
      <c r="C32" s="417" t="str">
        <f>IF(会社情報!D19="","",会社情報!D19)</f>
        <v>代表取締役社長   福祉  花代</v>
      </c>
      <c r="D32" s="417"/>
      <c r="E32" s="417"/>
      <c r="F32" s="417"/>
      <c r="H32" s="5"/>
      <c r="J32" s="5"/>
      <c r="K32" s="5"/>
      <c r="L32" s="5"/>
      <c r="M32" s="5"/>
      <c r="N32" s="5"/>
      <c r="O32" s="5"/>
      <c r="P32" s="24"/>
    </row>
    <row r="33" spans="1:17" ht="29.25" customHeight="1">
      <c r="A33" s="82"/>
      <c r="B33" s="10"/>
      <c r="C33" s="418"/>
      <c r="D33" s="418"/>
      <c r="E33" s="418"/>
      <c r="F33" s="418"/>
      <c r="G33" s="11"/>
      <c r="H33" s="11"/>
      <c r="I33" s="11"/>
      <c r="J33" s="11"/>
      <c r="K33" s="11"/>
      <c r="L33" s="11"/>
      <c r="M33" s="11"/>
      <c r="N33" s="11"/>
      <c r="O33" s="11"/>
      <c r="P33" s="31"/>
    </row>
    <row r="34" spans="1:17" ht="18.75" customHeight="1">
      <c r="A34" s="421" t="s">
        <v>83</v>
      </c>
      <c r="B34" s="422"/>
      <c r="C34" s="411" t="s">
        <v>84</v>
      </c>
      <c r="D34" s="422"/>
      <c r="E34" s="411" t="s">
        <v>85</v>
      </c>
      <c r="F34" s="422"/>
      <c r="G34" s="411" t="s">
        <v>86</v>
      </c>
      <c r="H34" s="412"/>
      <c r="I34" s="412"/>
      <c r="J34" s="412"/>
      <c r="K34" s="412"/>
      <c r="L34" s="411" t="s">
        <v>15</v>
      </c>
      <c r="M34" s="412"/>
      <c r="N34" s="412"/>
      <c r="O34" s="412"/>
      <c r="P34" s="413"/>
    </row>
    <row r="35" spans="1:17" ht="21.6" customHeight="1">
      <c r="A35" s="423" t="str">
        <f>IF(ISERROR(VLOOKUP(会社情報!C3,入力用!$A$3:$Q$99,17,0))=TRUE,"",IF(VLOOKUP(会社情報!C3,入力用!$A$3:$Q$99,17,0)="","",VLOOKUP(会社情報!C3,入力用!$A$3:$Q$99,17,0)))</f>
        <v>○○浴槽手すり U-80</v>
      </c>
      <c r="B35" s="424"/>
      <c r="C35" s="425" t="str">
        <f>IF(ISERROR(VLOOKUP(会社情報!C3,入力用!$A$3:$Q$99,16,0))=TRUE,"",IF(VLOOKUP(会社情報!C3,入力用!$A$3:$Q$99,16,0)="","",VLOOKUP(会社情報!C3,入力用!$A$3:$Q$99,16,0)))</f>
        <v>㈱○○化学</v>
      </c>
      <c r="D35" s="426"/>
      <c r="E35" s="427">
        <f>IF(ISERROR(VLOOKUP(会社情報!C3,入力用!$A$3:$R$99,18,0))=TRUE,"",IF(VLOOKUP(会社情報!C3,入力用!$A$3:$R$99,18,0)="","",VLOOKUP(会社情報!C3,入力用!$A$3:$R$99,18,0)))</f>
        <v>9450</v>
      </c>
      <c r="F35" s="428"/>
      <c r="G35" s="52"/>
      <c r="H35" s="53"/>
      <c r="I35" s="53"/>
      <c r="J35" s="53"/>
      <c r="K35" s="56"/>
      <c r="L35" s="52"/>
      <c r="M35" s="53"/>
      <c r="N35" s="53"/>
      <c r="O35" s="53"/>
      <c r="P35" s="83"/>
    </row>
    <row r="36" spans="1:17" ht="21.6" customHeight="1">
      <c r="A36" s="423" t="str">
        <f>IF(ISERROR(VLOOKUP(会社情報!C3,入力用!$A$3:$U$99,21,0))=TRUE,"",IF(VLOOKUP(会社情報!C3,入力用!$A$3:$U$99,21,0)="","",VLOOKUP(会社情報!C3,入力用!$A$3:$U$99,21,0)))</f>
        <v>○○ﾎﾟｰﾀﾌﾞﾙﾄｲﾚCP-H</v>
      </c>
      <c r="B36" s="424"/>
      <c r="C36" s="425" t="str">
        <f>IF(ISERROR(VLOOKUP(会社情報!C3,入力用!$A$3:$U$99,20,0))=TRUE,"",IF(VLOOKUP(会社情報!C3,入力用!$A$3:$U$99,20,0)="","",VLOOKUP(会社情報!C3,入力用!$A$3:$U$99,20,0)))</f>
        <v>○○工業㈱</v>
      </c>
      <c r="D36" s="426"/>
      <c r="E36" s="429">
        <f>IF(ISERROR(VLOOKUP(会社情報!C3,入力用!$A$3:$V$99,22,0))=TRUE,"",IF(VLOOKUP(会社情報!C3,入力用!$A$3:$V$99,22,0)="","",VLOOKUP(会社情報!C3,入力用!$A$3:$V$99,22,0)))</f>
        <v>17850</v>
      </c>
      <c r="F36" s="430"/>
      <c r="G36" s="72"/>
      <c r="H36" s="62"/>
      <c r="I36" s="62"/>
      <c r="J36" s="62"/>
      <c r="K36" s="73"/>
      <c r="L36" s="72"/>
      <c r="M36" s="62"/>
      <c r="N36" s="62"/>
      <c r="O36" s="62"/>
      <c r="P36" s="84"/>
    </row>
    <row r="37" spans="1:17" ht="21.6" customHeight="1">
      <c r="A37" s="423" t="str">
        <f>IF(ISERROR(VLOOKUP(会社情報!C3,入力用!$A$3:$Y$99,25,0))=TRUE,"",IF(VLOOKUP(会社情報!C3,入力用!$A$3:$Y$99,25,0)="","",VLOOKUP(会社情報!C3,入力用!$A$3:$Y$99,25,0)))</f>
        <v>シャワーベンチＡＢＣ背付</v>
      </c>
      <c r="B37" s="424"/>
      <c r="C37" s="425" t="str">
        <f>IF(ISERROR(VLOOKUP(会社情報!C3,入力用!$A$3:$Y$99,24,0))=TRUE,"",IF(VLOOKUP(会社情報!C3,入力用!$A$3:$Y$99,24,0)="","",VLOOKUP(会社情報!C3,入力用!$A$3:$Y$99,24,0)))</f>
        <v>△□工機㈱</v>
      </c>
      <c r="D37" s="426"/>
      <c r="E37" s="429">
        <f>IF(ISERROR(VLOOKUP(会社情報!C3,入力用!$A$3:$Z$99,26,0))=TRUE,"",IF(VLOOKUP(会社情報!C3,入力用!$A$3:$Z$99,26,0)="","",VLOOKUP(会社情報!C3,入力用!$A$3:$Z$99,26,0)))</f>
        <v>21500</v>
      </c>
      <c r="F37" s="430"/>
      <c r="G37" s="72"/>
      <c r="H37" s="62"/>
      <c r="I37" s="62"/>
      <c r="J37" s="62"/>
      <c r="K37" s="73"/>
      <c r="L37" s="72"/>
      <c r="M37" s="62"/>
      <c r="N37" s="62"/>
      <c r="O37" s="62"/>
      <c r="P37" s="84"/>
    </row>
    <row r="38" spans="1:17" ht="21.6" customHeight="1">
      <c r="A38" s="423" t="str">
        <f>IF(ISERROR(VLOOKUP(会社情報!C3,入力用!$A$3:$AC$99,29,0))=TRUE,"",IF(VLOOKUP(会社情報!C3,入力用!$A$3:$AC$99,29,0)="","",VLOOKUP(会社情報!C3,入力用!$A$3:$AC$99,29,0)))</f>
        <v>あんしんスロープ</v>
      </c>
      <c r="B38" s="424"/>
      <c r="C38" s="425" t="str">
        <f>IF(ISERROR(VLOOKUP(会社情報!C3,入力用!$A$3:$AC$99,28,0))=TRUE,"",IF(VLOOKUP(会社情報!C3,入力用!$A$3:$AC$99,28,0)="","",VLOOKUP(会社情報!C3,入力用!$A$3:$AC$99,28,0)))</f>
        <v>㈲☆△木工</v>
      </c>
      <c r="D38" s="426"/>
      <c r="E38" s="429">
        <f>IF(ISERROR(VLOOKUP(会社情報!C3,入力用!$A$3:$AD$99,30,0))=TRUE,"",IF(VLOOKUP(会社情報!C3,入力用!$A$3:$AD$99,30,0)="","",VLOOKUP(会社情報!C3,入力用!$A$3:$AD$99,30,0)))</f>
        <v>7500</v>
      </c>
      <c r="F38" s="430"/>
      <c r="G38" s="72"/>
      <c r="H38" s="62"/>
      <c r="I38" s="62"/>
      <c r="J38" s="62"/>
      <c r="K38" s="73"/>
      <c r="L38" s="72"/>
      <c r="M38" s="62"/>
      <c r="N38" s="62"/>
      <c r="O38" s="62"/>
      <c r="P38" s="84"/>
    </row>
    <row r="39" spans="1:17" ht="21.6" customHeight="1">
      <c r="A39" s="423" t="str">
        <f>IF(ISERROR(VLOOKUP(会社情報!C3,入力用!$A$3:$AG$99,33,0))=TRUE,"",IF(VLOOKUP(会社情報!C3,入力用!$A$3:$AG$99,33,0)="","",VLOOKUP(会社情報!C3,入力用!$A$3:$AG$99,33,0)))</f>
        <v>こころのつえ</v>
      </c>
      <c r="B39" s="424"/>
      <c r="C39" s="425" t="str">
        <f>IF(ISERROR(VLOOKUP(会社情報!C3,入力用!$A$3:$AG$99,32,0))=TRUE,"",IF(VLOOKUP(会社情報!C3,入力用!$A$3:$AG$99,32,0)="","",VLOOKUP(会社情報!C3,入力用!$A$3:$AG$99,32,0)))</f>
        <v>㈱□△化工</v>
      </c>
      <c r="D39" s="426"/>
      <c r="E39" s="429">
        <f>IF(ISERROR(VLOOKUP(会社情報!C3,入力用!$A$3:$AH$99,34,0))=TRUE,"",IF(VLOOKUP(会社情報!C3,入力用!$A$3:$AH$99,34,0)="","",VLOOKUP(会社情報!C3,入力用!$A$3:$AH$99,34,0)))</f>
        <v>8000</v>
      </c>
      <c r="F39" s="430"/>
      <c r="G39" s="72"/>
      <c r="H39" s="62"/>
      <c r="I39" s="62"/>
      <c r="J39" s="62"/>
      <c r="K39" s="73"/>
      <c r="L39" s="72"/>
      <c r="M39" s="62"/>
      <c r="N39" s="62"/>
      <c r="O39" s="62"/>
      <c r="P39" s="84"/>
    </row>
    <row r="40" spans="1:17" ht="26.25" customHeight="1" thickBot="1">
      <c r="A40" s="431" t="s">
        <v>87</v>
      </c>
      <c r="B40" s="432"/>
      <c r="C40" s="432"/>
      <c r="D40" s="433"/>
      <c r="E40" s="434">
        <f>IF(SUM(E35:F39)&gt;0,SUM(E35:F39),"円 ")</f>
        <v>64300</v>
      </c>
      <c r="F40" s="435"/>
      <c r="G40" s="450">
        <f>IF(SUM(E35:F39)&gt;0,INT(MIN(100000-VLOOKUP(会社情報!C3,入力用!$A$3:$AV$99,48,0),MIN(100000,E40))*((10-VLOOKUP(会社情報!C3,入力用!$A$3:$AL$99,38,0))/10)),"")</f>
        <v>57870</v>
      </c>
      <c r="H40" s="451"/>
      <c r="I40" s="451"/>
      <c r="J40" s="451"/>
      <c r="K40" s="85" t="s">
        <v>11</v>
      </c>
      <c r="L40" s="452">
        <f>IF(G40&lt;&gt;"",E40-G40,"")</f>
        <v>6430</v>
      </c>
      <c r="M40" s="453"/>
      <c r="N40" s="453"/>
      <c r="O40" s="453"/>
      <c r="P40" s="86" t="s">
        <v>11</v>
      </c>
    </row>
    <row r="41" spans="1:17" ht="14.4">
      <c r="A41" s="2" t="s">
        <v>88</v>
      </c>
      <c r="B41" s="2"/>
      <c r="C41" s="2"/>
      <c r="D41" s="2"/>
      <c r="E41" s="2"/>
      <c r="F41" s="2"/>
      <c r="G41" s="2"/>
      <c r="H41" s="2"/>
      <c r="I41" s="2"/>
      <c r="J41" s="2"/>
      <c r="K41" s="2"/>
      <c r="L41" s="2"/>
      <c r="M41" s="2"/>
      <c r="N41" s="2"/>
      <c r="O41" s="2"/>
      <c r="P41" s="2"/>
    </row>
    <row r="43" spans="1:17" ht="14.4">
      <c r="B43" s="2" t="s">
        <v>89</v>
      </c>
      <c r="C43" s="2"/>
      <c r="D43" s="2"/>
      <c r="E43" s="2"/>
      <c r="F43" s="2"/>
      <c r="G43" s="2"/>
      <c r="H43" s="2"/>
      <c r="I43" s="2"/>
      <c r="J43" s="2"/>
      <c r="K43" s="2"/>
      <c r="L43" s="2"/>
      <c r="M43" s="2"/>
      <c r="N43" s="2"/>
      <c r="O43" s="2"/>
      <c r="P43" s="2"/>
    </row>
    <row r="44" spans="1:17" ht="17.25" customHeight="1">
      <c r="B44" s="456" t="str">
        <f>IF(会社情報!D26&lt;&gt;"",会社情報!D26,"銀行 ・信用金庫
信用組合・農協")</f>
        <v>○○〇〇信用金庫</v>
      </c>
      <c r="C44" s="457"/>
      <c r="D44" s="457"/>
      <c r="E44" s="458"/>
      <c r="F44" s="292" t="str">
        <f>IF(G44&lt;&gt;"","","本　店")</f>
        <v/>
      </c>
      <c r="G44" s="454" t="str">
        <f>IF(会社情報!D28&lt;&gt;"",会社情報!D28,"")</f>
        <v>若松東支店</v>
      </c>
      <c r="H44" s="454"/>
      <c r="I44" s="454"/>
      <c r="J44" s="454"/>
      <c r="K44" s="454"/>
      <c r="L44" s="454"/>
      <c r="M44" s="454"/>
      <c r="N44" s="293" t="str">
        <f>IF(G44&lt;&gt;"","","支     店")</f>
        <v/>
      </c>
      <c r="O44" s="293"/>
      <c r="P44" s="294"/>
    </row>
    <row r="45" spans="1:17" ht="17.25" customHeight="1">
      <c r="B45" s="459"/>
      <c r="C45" s="460"/>
      <c r="D45" s="460"/>
      <c r="E45" s="461"/>
      <c r="F45" s="351"/>
      <c r="G45" s="455"/>
      <c r="H45" s="455"/>
      <c r="I45" s="455"/>
      <c r="J45" s="455"/>
      <c r="K45" s="455"/>
      <c r="L45" s="455"/>
      <c r="M45" s="455"/>
      <c r="N45" s="352" t="str">
        <f>IF(G44&lt;&gt;"","","出 張 所")</f>
        <v/>
      </c>
      <c r="O45" s="352"/>
      <c r="P45" s="353"/>
    </row>
    <row r="46" spans="1:17" ht="24.75" customHeight="1">
      <c r="B46" s="196" t="str">
        <f>IF(B47&lt;&gt;"","","　１　  普通預金")</f>
        <v/>
      </c>
      <c r="C46" s="181"/>
      <c r="D46" s="197" t="str">
        <f>IF(B47&lt;&gt;"","","２    当座預金")</f>
        <v/>
      </c>
      <c r="E46" s="185"/>
      <c r="F46" s="444" t="s">
        <v>26</v>
      </c>
      <c r="G46" s="445"/>
      <c r="H46" s="446"/>
      <c r="I46" s="394" t="str">
        <f>IF(会社情報!D27&lt;&gt;"",LEFT(TEXT(会社情報!D27,"0000"),1),"")</f>
        <v>8</v>
      </c>
      <c r="J46" s="447"/>
      <c r="K46" s="448" t="str">
        <f>IF(会社情報!D27&lt;&gt;"",MID(TEXT(会社情報!D27,"0000"),2,1),"")</f>
        <v>8</v>
      </c>
      <c r="L46" s="447"/>
      <c r="M46" s="448" t="str">
        <f>IF(会社情報!D27&lt;&gt;"",MID(TEXT(会社情報!D27,"0000"),3,1),"")</f>
        <v>8</v>
      </c>
      <c r="N46" s="447"/>
      <c r="O46" s="448" t="str">
        <f>IF(会社情報!D27&lt;&gt;"",MID(TEXT(会社情報!D27,"0000"),4,1),"")</f>
        <v>8</v>
      </c>
      <c r="P46" s="449"/>
    </row>
    <row r="47" spans="1:17" ht="28.5" customHeight="1">
      <c r="B47" s="369" t="str">
        <f>IF(会社情報!D30&lt;&gt;"",会社情報!D30&amp;"預金","")</f>
        <v>普通預金</v>
      </c>
      <c r="C47" s="372"/>
      <c r="D47" s="372"/>
      <c r="E47" s="376"/>
      <c r="F47" s="444" t="s">
        <v>27</v>
      </c>
      <c r="G47" s="445"/>
      <c r="H47" s="445"/>
      <c r="I47" s="445"/>
      <c r="J47" s="446"/>
      <c r="K47" s="394" t="str">
        <f>IF(会社情報!D29&lt;&gt;"",LEFT(TEXT(会社情報!D29,"000"),1),"")</f>
        <v>7</v>
      </c>
      <c r="L47" s="447"/>
      <c r="M47" s="448" t="str">
        <f>IF(会社情報!D29&lt;&gt;"",MID(TEXT(会社情報!D29,"000"),2,1),"")</f>
        <v>7</v>
      </c>
      <c r="N47" s="447"/>
      <c r="O47" s="448" t="str">
        <f>IF(会社情報!D29&lt;&gt;"",MID(TEXT(会社情報!D29,"000"),3,1),"")</f>
        <v>7</v>
      </c>
      <c r="P47" s="449"/>
    </row>
    <row r="48" spans="1:17" ht="25.5" customHeight="1">
      <c r="B48" s="198" t="str">
        <f>IF(B47&lt;&gt;"","","　３　　その他の預金　（　　　　　　　　　　　　　）")</f>
        <v/>
      </c>
      <c r="C48" s="199"/>
      <c r="D48" s="199"/>
      <c r="E48" s="200"/>
      <c r="F48" s="444" t="s">
        <v>28</v>
      </c>
      <c r="G48" s="445"/>
      <c r="H48" s="445"/>
      <c r="I48" s="446"/>
      <c r="J48" s="174" t="str">
        <f>IF(会社情報!D31&lt;&gt;"",LEFT(TEXT(会社情報!D31,"0000000"),1),"")</f>
        <v>0</v>
      </c>
      <c r="K48" s="175" t="str">
        <f>IF(会社情報!D31&lt;&gt;"",MID(TEXT(会社情報!D31,"0000000"),2,1),"")</f>
        <v>9</v>
      </c>
      <c r="L48" s="175" t="str">
        <f>IF(会社情報!D31&lt;&gt;"",MID(TEXT(会社情報!D31,"0000000"),3,1),"")</f>
        <v>8</v>
      </c>
      <c r="M48" s="175" t="str">
        <f>IF(会社情報!D31&lt;&gt;"",MID(TEXT(会社情報!D31,"0000000"),4,1),"")</f>
        <v>7</v>
      </c>
      <c r="N48" s="175" t="str">
        <f>IF(会社情報!D31&lt;&gt;"",MID(TEXT(会社情報!D31,"0000000"),5,1),"")</f>
        <v>6</v>
      </c>
      <c r="O48" s="175" t="str">
        <f>IF(会社情報!D31&lt;&gt;"",MID(TEXT(会社情報!D31,"0000000"),6,1),"")</f>
        <v>5</v>
      </c>
      <c r="P48" s="176" t="str">
        <f>IF(会社情報!D31&lt;&gt;"",MID(TEXT(会社情報!D31,"0000000"),7,1),"")</f>
        <v>4</v>
      </c>
      <c r="Q48" s="30"/>
    </row>
    <row r="49" spans="2:16" ht="21.75" customHeight="1">
      <c r="B49" s="192" t="s">
        <v>155</v>
      </c>
      <c r="C49" s="462" t="str">
        <f>IF(会社情報!D33&lt;&gt;"",会社情報!D33,"")</f>
        <v>ｶ)△△ｺ△ｳﾑﾃﾝ ﾀﾞｲﾋﾖｳﾄﾘｼﾏﾘﾔｸｼﾔﾁｮｳ ﾌｸｼ ﾊﾅﾖ</v>
      </c>
      <c r="D49" s="463"/>
      <c r="E49" s="463"/>
      <c r="F49" s="463"/>
      <c r="G49" s="463"/>
      <c r="H49" s="463"/>
      <c r="I49" s="463"/>
      <c r="J49" s="463"/>
      <c r="K49" s="463"/>
      <c r="L49" s="463"/>
      <c r="M49" s="463"/>
      <c r="N49" s="463"/>
      <c r="O49" s="463"/>
      <c r="P49" s="464"/>
    </row>
    <row r="50" spans="2:16" ht="34.5" customHeight="1">
      <c r="B50" s="195" t="s">
        <v>29</v>
      </c>
      <c r="C50" s="465" t="str">
        <f>IF(会社情報!D32&lt;&gt;"",会社情報!D32,"")</f>
        <v>㈱〇○工務店　代表取締役社長　福祉　花代</v>
      </c>
      <c r="D50" s="466"/>
      <c r="E50" s="466"/>
      <c r="F50" s="466"/>
      <c r="G50" s="466"/>
      <c r="H50" s="466"/>
      <c r="I50" s="466"/>
      <c r="J50" s="466"/>
      <c r="K50" s="466"/>
      <c r="L50" s="466"/>
      <c r="M50" s="466"/>
      <c r="N50" s="466"/>
      <c r="O50" s="466"/>
      <c r="P50" s="467"/>
    </row>
    <row r="51" spans="2:16" ht="15.6">
      <c r="B51" s="194" t="s">
        <v>30</v>
      </c>
      <c r="C51" s="194"/>
      <c r="D51" s="194"/>
      <c r="E51" s="194"/>
      <c r="F51" s="194"/>
      <c r="G51" s="194"/>
      <c r="H51" s="194"/>
      <c r="I51" s="194"/>
      <c r="J51" s="194"/>
      <c r="K51" s="194"/>
      <c r="L51" s="194"/>
      <c r="M51" s="194"/>
      <c r="N51" s="194"/>
      <c r="O51" s="194"/>
      <c r="P51" s="194"/>
    </row>
  </sheetData>
  <mergeCells count="68">
    <mergeCell ref="O47:P47"/>
    <mergeCell ref="B44:E45"/>
    <mergeCell ref="F48:I48"/>
    <mergeCell ref="C49:P49"/>
    <mergeCell ref="C50:P50"/>
    <mergeCell ref="F47:J47"/>
    <mergeCell ref="K47:L47"/>
    <mergeCell ref="M47:N47"/>
    <mergeCell ref="A13:A14"/>
    <mergeCell ref="B13:E14"/>
    <mergeCell ref="F14:I14"/>
    <mergeCell ref="J14:P14"/>
    <mergeCell ref="F46:H46"/>
    <mergeCell ref="I46:J46"/>
    <mergeCell ref="K46:L46"/>
    <mergeCell ref="M46:N46"/>
    <mergeCell ref="O46:P46"/>
    <mergeCell ref="G40:J40"/>
    <mergeCell ref="L40:O40"/>
    <mergeCell ref="F44:F45"/>
    <mergeCell ref="G44:M45"/>
    <mergeCell ref="N44:P44"/>
    <mergeCell ref="N45:P45"/>
    <mergeCell ref="A38:B38"/>
    <mergeCell ref="C38:D38"/>
    <mergeCell ref="E38:F38"/>
    <mergeCell ref="A40:D40"/>
    <mergeCell ref="E40:F40"/>
    <mergeCell ref="A36:B36"/>
    <mergeCell ref="C36:D36"/>
    <mergeCell ref="E36:F36"/>
    <mergeCell ref="A37:B37"/>
    <mergeCell ref="C37:D37"/>
    <mergeCell ref="E37:F37"/>
    <mergeCell ref="A39:B39"/>
    <mergeCell ref="C39:D39"/>
    <mergeCell ref="E39:F39"/>
    <mergeCell ref="A34:B34"/>
    <mergeCell ref="C34:D34"/>
    <mergeCell ref="E34:F34"/>
    <mergeCell ref="G34:K34"/>
    <mergeCell ref="A35:B35"/>
    <mergeCell ref="C35:D35"/>
    <mergeCell ref="E35:F35"/>
    <mergeCell ref="L34:P34"/>
    <mergeCell ref="J24:P24"/>
    <mergeCell ref="C26:F26"/>
    <mergeCell ref="C28:F28"/>
    <mergeCell ref="C29:F31"/>
    <mergeCell ref="C32:F33"/>
    <mergeCell ref="I30:P30"/>
    <mergeCell ref="C24:H24"/>
    <mergeCell ref="F13:G13"/>
    <mergeCell ref="H13:P13"/>
    <mergeCell ref="B47:E47"/>
    <mergeCell ref="A3:P3"/>
    <mergeCell ref="F6:O6"/>
    <mergeCell ref="B8:E8"/>
    <mergeCell ref="A9:A10"/>
    <mergeCell ref="B9:E10"/>
    <mergeCell ref="G9:P9"/>
    <mergeCell ref="G10:P10"/>
    <mergeCell ref="A11:A12"/>
    <mergeCell ref="B11:C11"/>
    <mergeCell ref="B12:P12"/>
    <mergeCell ref="A15:A16"/>
    <mergeCell ref="B15:P16"/>
    <mergeCell ref="G11:P11"/>
  </mergeCells>
  <phoneticPr fontId="3"/>
  <pageMargins left="0.42" right="0.19685039370078741" top="0.39370078740157483" bottom="0.2" header="0.51181102362204722" footer="0.35"/>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97551"/>
  </sheetPr>
  <dimension ref="A1:U43"/>
  <sheetViews>
    <sheetView view="pageBreakPreview" zoomScaleNormal="100" zoomScaleSheetLayoutView="100" workbookViewId="0">
      <selection activeCell="E41" sqref="E41:T41"/>
    </sheetView>
  </sheetViews>
  <sheetFormatPr defaultRowHeight="13.2"/>
  <cols>
    <col min="1" max="1" width="2.77734375" style="14" customWidth="1"/>
    <col min="2" max="2" width="16.109375" style="14" customWidth="1"/>
    <col min="3" max="4" width="5.88671875" style="14" customWidth="1"/>
    <col min="5" max="5" width="5.77734375" style="14" customWidth="1"/>
    <col min="6" max="9" width="5.88671875" style="14" customWidth="1"/>
    <col min="10" max="10" width="9.6640625" style="14" customWidth="1"/>
    <col min="11" max="20" width="2.88671875" style="14" customWidth="1"/>
    <col min="21" max="21" width="3.21875" style="14" customWidth="1"/>
    <col min="22" max="256" width="9" style="14"/>
    <col min="257" max="257" width="2.77734375" style="14" customWidth="1"/>
    <col min="258" max="258" width="16.109375" style="14" customWidth="1"/>
    <col min="259" max="260" width="5.88671875" style="14" customWidth="1"/>
    <col min="261" max="261" width="5.77734375" style="14" customWidth="1"/>
    <col min="262" max="265" width="5.88671875" style="14" customWidth="1"/>
    <col min="266" max="266" width="9.6640625" style="14" customWidth="1"/>
    <col min="267" max="276" width="2.88671875" style="14" customWidth="1"/>
    <col min="277" max="277" width="3.21875" style="14" customWidth="1"/>
    <col min="278" max="512" width="9" style="14"/>
    <col min="513" max="513" width="2.77734375" style="14" customWidth="1"/>
    <col min="514" max="514" width="16.109375" style="14" customWidth="1"/>
    <col min="515" max="516" width="5.88671875" style="14" customWidth="1"/>
    <col min="517" max="517" width="5.77734375" style="14" customWidth="1"/>
    <col min="518" max="521" width="5.88671875" style="14" customWidth="1"/>
    <col min="522" max="522" width="9.6640625" style="14" customWidth="1"/>
    <col min="523" max="532" width="2.88671875" style="14" customWidth="1"/>
    <col min="533" max="533" width="3.21875" style="14" customWidth="1"/>
    <col min="534" max="768" width="9" style="14"/>
    <col min="769" max="769" width="2.77734375" style="14" customWidth="1"/>
    <col min="770" max="770" width="16.109375" style="14" customWidth="1"/>
    <col min="771" max="772" width="5.88671875" style="14" customWidth="1"/>
    <col min="773" max="773" width="5.77734375" style="14" customWidth="1"/>
    <col min="774" max="777" width="5.88671875" style="14" customWidth="1"/>
    <col min="778" max="778" width="9.6640625" style="14" customWidth="1"/>
    <col min="779" max="788" width="2.88671875" style="14" customWidth="1"/>
    <col min="789" max="789" width="3.21875" style="14" customWidth="1"/>
    <col min="790" max="1024" width="9" style="14"/>
    <col min="1025" max="1025" width="2.77734375" style="14" customWidth="1"/>
    <col min="1026" max="1026" width="16.109375" style="14" customWidth="1"/>
    <col min="1027" max="1028" width="5.88671875" style="14" customWidth="1"/>
    <col min="1029" max="1029" width="5.77734375" style="14" customWidth="1"/>
    <col min="1030" max="1033" width="5.88671875" style="14" customWidth="1"/>
    <col min="1034" max="1034" width="9.6640625" style="14" customWidth="1"/>
    <col min="1035" max="1044" width="2.88671875" style="14" customWidth="1"/>
    <col min="1045" max="1045" width="3.21875" style="14" customWidth="1"/>
    <col min="1046" max="1280" width="9" style="14"/>
    <col min="1281" max="1281" width="2.77734375" style="14" customWidth="1"/>
    <col min="1282" max="1282" width="16.109375" style="14" customWidth="1"/>
    <col min="1283" max="1284" width="5.88671875" style="14" customWidth="1"/>
    <col min="1285" max="1285" width="5.77734375" style="14" customWidth="1"/>
    <col min="1286" max="1289" width="5.88671875" style="14" customWidth="1"/>
    <col min="1290" max="1290" width="9.6640625" style="14" customWidth="1"/>
    <col min="1291" max="1300" width="2.88671875" style="14" customWidth="1"/>
    <col min="1301" max="1301" width="3.21875" style="14" customWidth="1"/>
    <col min="1302" max="1536" width="9" style="14"/>
    <col min="1537" max="1537" width="2.77734375" style="14" customWidth="1"/>
    <col min="1538" max="1538" width="16.109375" style="14" customWidth="1"/>
    <col min="1539" max="1540" width="5.88671875" style="14" customWidth="1"/>
    <col min="1541" max="1541" width="5.77734375" style="14" customWidth="1"/>
    <col min="1542" max="1545" width="5.88671875" style="14" customWidth="1"/>
    <col min="1546" max="1546" width="9.6640625" style="14" customWidth="1"/>
    <col min="1547" max="1556" width="2.88671875" style="14" customWidth="1"/>
    <col min="1557" max="1557" width="3.21875" style="14" customWidth="1"/>
    <col min="1558" max="1792" width="9" style="14"/>
    <col min="1793" max="1793" width="2.77734375" style="14" customWidth="1"/>
    <col min="1794" max="1794" width="16.109375" style="14" customWidth="1"/>
    <col min="1795" max="1796" width="5.88671875" style="14" customWidth="1"/>
    <col min="1797" max="1797" width="5.77734375" style="14" customWidth="1"/>
    <col min="1798" max="1801" width="5.88671875" style="14" customWidth="1"/>
    <col min="1802" max="1802" width="9.6640625" style="14" customWidth="1"/>
    <col min="1803" max="1812" width="2.88671875" style="14" customWidth="1"/>
    <col min="1813" max="1813" width="3.21875" style="14" customWidth="1"/>
    <col min="1814" max="2048" width="9" style="14"/>
    <col min="2049" max="2049" width="2.77734375" style="14" customWidth="1"/>
    <col min="2050" max="2050" width="16.109375" style="14" customWidth="1"/>
    <col min="2051" max="2052" width="5.88671875" style="14" customWidth="1"/>
    <col min="2053" max="2053" width="5.77734375" style="14" customWidth="1"/>
    <col min="2054" max="2057" width="5.88671875" style="14" customWidth="1"/>
    <col min="2058" max="2058" width="9.6640625" style="14" customWidth="1"/>
    <col min="2059" max="2068" width="2.88671875" style="14" customWidth="1"/>
    <col min="2069" max="2069" width="3.21875" style="14" customWidth="1"/>
    <col min="2070" max="2304" width="9" style="14"/>
    <col min="2305" max="2305" width="2.77734375" style="14" customWidth="1"/>
    <col min="2306" max="2306" width="16.109375" style="14" customWidth="1"/>
    <col min="2307" max="2308" width="5.88671875" style="14" customWidth="1"/>
    <col min="2309" max="2309" width="5.77734375" style="14" customWidth="1"/>
    <col min="2310" max="2313" width="5.88671875" style="14" customWidth="1"/>
    <col min="2314" max="2314" width="9.6640625" style="14" customWidth="1"/>
    <col min="2315" max="2324" width="2.88671875" style="14" customWidth="1"/>
    <col min="2325" max="2325" width="3.21875" style="14" customWidth="1"/>
    <col min="2326" max="2560" width="9" style="14"/>
    <col min="2561" max="2561" width="2.77734375" style="14" customWidth="1"/>
    <col min="2562" max="2562" width="16.109375" style="14" customWidth="1"/>
    <col min="2563" max="2564" width="5.88671875" style="14" customWidth="1"/>
    <col min="2565" max="2565" width="5.77734375" style="14" customWidth="1"/>
    <col min="2566" max="2569" width="5.88671875" style="14" customWidth="1"/>
    <col min="2570" max="2570" width="9.6640625" style="14" customWidth="1"/>
    <col min="2571" max="2580" width="2.88671875" style="14" customWidth="1"/>
    <col min="2581" max="2581" width="3.21875" style="14" customWidth="1"/>
    <col min="2582" max="2816" width="9" style="14"/>
    <col min="2817" max="2817" width="2.77734375" style="14" customWidth="1"/>
    <col min="2818" max="2818" width="16.109375" style="14" customWidth="1"/>
    <col min="2819" max="2820" width="5.88671875" style="14" customWidth="1"/>
    <col min="2821" max="2821" width="5.77734375" style="14" customWidth="1"/>
    <col min="2822" max="2825" width="5.88671875" style="14" customWidth="1"/>
    <col min="2826" max="2826" width="9.6640625" style="14" customWidth="1"/>
    <col min="2827" max="2836" width="2.88671875" style="14" customWidth="1"/>
    <col min="2837" max="2837" width="3.21875" style="14" customWidth="1"/>
    <col min="2838" max="3072" width="9" style="14"/>
    <col min="3073" max="3073" width="2.77734375" style="14" customWidth="1"/>
    <col min="3074" max="3074" width="16.109375" style="14" customWidth="1"/>
    <col min="3075" max="3076" width="5.88671875" style="14" customWidth="1"/>
    <col min="3077" max="3077" width="5.77734375" style="14" customWidth="1"/>
    <col min="3078" max="3081" width="5.88671875" style="14" customWidth="1"/>
    <col min="3082" max="3082" width="9.6640625" style="14" customWidth="1"/>
    <col min="3083" max="3092" width="2.88671875" style="14" customWidth="1"/>
    <col min="3093" max="3093" width="3.21875" style="14" customWidth="1"/>
    <col min="3094" max="3328" width="9" style="14"/>
    <col min="3329" max="3329" width="2.77734375" style="14" customWidth="1"/>
    <col min="3330" max="3330" width="16.109375" style="14" customWidth="1"/>
    <col min="3331" max="3332" width="5.88671875" style="14" customWidth="1"/>
    <col min="3333" max="3333" width="5.77734375" style="14" customWidth="1"/>
    <col min="3334" max="3337" width="5.88671875" style="14" customWidth="1"/>
    <col min="3338" max="3338" width="9.6640625" style="14" customWidth="1"/>
    <col min="3339" max="3348" width="2.88671875" style="14" customWidth="1"/>
    <col min="3349" max="3349" width="3.21875" style="14" customWidth="1"/>
    <col min="3350" max="3584" width="9" style="14"/>
    <col min="3585" max="3585" width="2.77734375" style="14" customWidth="1"/>
    <col min="3586" max="3586" width="16.109375" style="14" customWidth="1"/>
    <col min="3587" max="3588" width="5.88671875" style="14" customWidth="1"/>
    <col min="3589" max="3589" width="5.77734375" style="14" customWidth="1"/>
    <col min="3590" max="3593" width="5.88671875" style="14" customWidth="1"/>
    <col min="3594" max="3594" width="9.6640625" style="14" customWidth="1"/>
    <col min="3595" max="3604" width="2.88671875" style="14" customWidth="1"/>
    <col min="3605" max="3605" width="3.21875" style="14" customWidth="1"/>
    <col min="3606" max="3840" width="9" style="14"/>
    <col min="3841" max="3841" width="2.77734375" style="14" customWidth="1"/>
    <col min="3842" max="3842" width="16.109375" style="14" customWidth="1"/>
    <col min="3843" max="3844" width="5.88671875" style="14" customWidth="1"/>
    <col min="3845" max="3845" width="5.77734375" style="14" customWidth="1"/>
    <col min="3846" max="3849" width="5.88671875" style="14" customWidth="1"/>
    <col min="3850" max="3850" width="9.6640625" style="14" customWidth="1"/>
    <col min="3851" max="3860" width="2.88671875" style="14" customWidth="1"/>
    <col min="3861" max="3861" width="3.21875" style="14" customWidth="1"/>
    <col min="3862" max="4096" width="9" style="14"/>
    <col min="4097" max="4097" width="2.77734375" style="14" customWidth="1"/>
    <col min="4098" max="4098" width="16.109375" style="14" customWidth="1"/>
    <col min="4099" max="4100" width="5.88671875" style="14" customWidth="1"/>
    <col min="4101" max="4101" width="5.77734375" style="14" customWidth="1"/>
    <col min="4102" max="4105" width="5.88671875" style="14" customWidth="1"/>
    <col min="4106" max="4106" width="9.6640625" style="14" customWidth="1"/>
    <col min="4107" max="4116" width="2.88671875" style="14" customWidth="1"/>
    <col min="4117" max="4117" width="3.21875" style="14" customWidth="1"/>
    <col min="4118" max="4352" width="9" style="14"/>
    <col min="4353" max="4353" width="2.77734375" style="14" customWidth="1"/>
    <col min="4354" max="4354" width="16.109375" style="14" customWidth="1"/>
    <col min="4355" max="4356" width="5.88671875" style="14" customWidth="1"/>
    <col min="4357" max="4357" width="5.77734375" style="14" customWidth="1"/>
    <col min="4358" max="4361" width="5.88671875" style="14" customWidth="1"/>
    <col min="4362" max="4362" width="9.6640625" style="14" customWidth="1"/>
    <col min="4363" max="4372" width="2.88671875" style="14" customWidth="1"/>
    <col min="4373" max="4373" width="3.21875" style="14" customWidth="1"/>
    <col min="4374" max="4608" width="9" style="14"/>
    <col min="4609" max="4609" width="2.77734375" style="14" customWidth="1"/>
    <col min="4610" max="4610" width="16.109375" style="14" customWidth="1"/>
    <col min="4611" max="4612" width="5.88671875" style="14" customWidth="1"/>
    <col min="4613" max="4613" width="5.77734375" style="14" customWidth="1"/>
    <col min="4614" max="4617" width="5.88671875" style="14" customWidth="1"/>
    <col min="4618" max="4618" width="9.6640625" style="14" customWidth="1"/>
    <col min="4619" max="4628" width="2.88671875" style="14" customWidth="1"/>
    <col min="4629" max="4629" width="3.21875" style="14" customWidth="1"/>
    <col min="4630" max="4864" width="9" style="14"/>
    <col min="4865" max="4865" width="2.77734375" style="14" customWidth="1"/>
    <col min="4866" max="4866" width="16.109375" style="14" customWidth="1"/>
    <col min="4867" max="4868" width="5.88671875" style="14" customWidth="1"/>
    <col min="4869" max="4869" width="5.77734375" style="14" customWidth="1"/>
    <col min="4870" max="4873" width="5.88671875" style="14" customWidth="1"/>
    <col min="4874" max="4874" width="9.6640625" style="14" customWidth="1"/>
    <col min="4875" max="4884" width="2.88671875" style="14" customWidth="1"/>
    <col min="4885" max="4885" width="3.21875" style="14" customWidth="1"/>
    <col min="4886" max="5120" width="9" style="14"/>
    <col min="5121" max="5121" width="2.77734375" style="14" customWidth="1"/>
    <col min="5122" max="5122" width="16.109375" style="14" customWidth="1"/>
    <col min="5123" max="5124" width="5.88671875" style="14" customWidth="1"/>
    <col min="5125" max="5125" width="5.77734375" style="14" customWidth="1"/>
    <col min="5126" max="5129" width="5.88671875" style="14" customWidth="1"/>
    <col min="5130" max="5130" width="9.6640625" style="14" customWidth="1"/>
    <col min="5131" max="5140" width="2.88671875" style="14" customWidth="1"/>
    <col min="5141" max="5141" width="3.21875" style="14" customWidth="1"/>
    <col min="5142" max="5376" width="9" style="14"/>
    <col min="5377" max="5377" width="2.77734375" style="14" customWidth="1"/>
    <col min="5378" max="5378" width="16.109375" style="14" customWidth="1"/>
    <col min="5379" max="5380" width="5.88671875" style="14" customWidth="1"/>
    <col min="5381" max="5381" width="5.77734375" style="14" customWidth="1"/>
    <col min="5382" max="5385" width="5.88671875" style="14" customWidth="1"/>
    <col min="5386" max="5386" width="9.6640625" style="14" customWidth="1"/>
    <col min="5387" max="5396" width="2.88671875" style="14" customWidth="1"/>
    <col min="5397" max="5397" width="3.21875" style="14" customWidth="1"/>
    <col min="5398" max="5632" width="9" style="14"/>
    <col min="5633" max="5633" width="2.77734375" style="14" customWidth="1"/>
    <col min="5634" max="5634" width="16.109375" style="14" customWidth="1"/>
    <col min="5635" max="5636" width="5.88671875" style="14" customWidth="1"/>
    <col min="5637" max="5637" width="5.77734375" style="14" customWidth="1"/>
    <col min="5638" max="5641" width="5.88671875" style="14" customWidth="1"/>
    <col min="5642" max="5642" width="9.6640625" style="14" customWidth="1"/>
    <col min="5643" max="5652" width="2.88671875" style="14" customWidth="1"/>
    <col min="5653" max="5653" width="3.21875" style="14" customWidth="1"/>
    <col min="5654" max="5888" width="9" style="14"/>
    <col min="5889" max="5889" width="2.77734375" style="14" customWidth="1"/>
    <col min="5890" max="5890" width="16.109375" style="14" customWidth="1"/>
    <col min="5891" max="5892" width="5.88671875" style="14" customWidth="1"/>
    <col min="5893" max="5893" width="5.77734375" style="14" customWidth="1"/>
    <col min="5894" max="5897" width="5.88671875" style="14" customWidth="1"/>
    <col min="5898" max="5898" width="9.6640625" style="14" customWidth="1"/>
    <col min="5899" max="5908" width="2.88671875" style="14" customWidth="1"/>
    <col min="5909" max="5909" width="3.21875" style="14" customWidth="1"/>
    <col min="5910" max="6144" width="9" style="14"/>
    <col min="6145" max="6145" width="2.77734375" style="14" customWidth="1"/>
    <col min="6146" max="6146" width="16.109375" style="14" customWidth="1"/>
    <col min="6147" max="6148" width="5.88671875" style="14" customWidth="1"/>
    <col min="6149" max="6149" width="5.77734375" style="14" customWidth="1"/>
    <col min="6150" max="6153" width="5.88671875" style="14" customWidth="1"/>
    <col min="6154" max="6154" width="9.6640625" style="14" customWidth="1"/>
    <col min="6155" max="6164" width="2.88671875" style="14" customWidth="1"/>
    <col min="6165" max="6165" width="3.21875" style="14" customWidth="1"/>
    <col min="6166" max="6400" width="9" style="14"/>
    <col min="6401" max="6401" width="2.77734375" style="14" customWidth="1"/>
    <col min="6402" max="6402" width="16.109375" style="14" customWidth="1"/>
    <col min="6403" max="6404" width="5.88671875" style="14" customWidth="1"/>
    <col min="6405" max="6405" width="5.77734375" style="14" customWidth="1"/>
    <col min="6406" max="6409" width="5.88671875" style="14" customWidth="1"/>
    <col min="6410" max="6410" width="9.6640625" style="14" customWidth="1"/>
    <col min="6411" max="6420" width="2.88671875" style="14" customWidth="1"/>
    <col min="6421" max="6421" width="3.21875" style="14" customWidth="1"/>
    <col min="6422" max="6656" width="9" style="14"/>
    <col min="6657" max="6657" width="2.77734375" style="14" customWidth="1"/>
    <col min="6658" max="6658" width="16.109375" style="14" customWidth="1"/>
    <col min="6659" max="6660" width="5.88671875" style="14" customWidth="1"/>
    <col min="6661" max="6661" width="5.77734375" style="14" customWidth="1"/>
    <col min="6662" max="6665" width="5.88671875" style="14" customWidth="1"/>
    <col min="6666" max="6666" width="9.6640625" style="14" customWidth="1"/>
    <col min="6667" max="6676" width="2.88671875" style="14" customWidth="1"/>
    <col min="6677" max="6677" width="3.21875" style="14" customWidth="1"/>
    <col min="6678" max="6912" width="9" style="14"/>
    <col min="6913" max="6913" width="2.77734375" style="14" customWidth="1"/>
    <col min="6914" max="6914" width="16.109375" style="14" customWidth="1"/>
    <col min="6915" max="6916" width="5.88671875" style="14" customWidth="1"/>
    <col min="6917" max="6917" width="5.77734375" style="14" customWidth="1"/>
    <col min="6918" max="6921" width="5.88671875" style="14" customWidth="1"/>
    <col min="6922" max="6922" width="9.6640625" style="14" customWidth="1"/>
    <col min="6923" max="6932" width="2.88671875" style="14" customWidth="1"/>
    <col min="6933" max="6933" width="3.21875" style="14" customWidth="1"/>
    <col min="6934" max="7168" width="9" style="14"/>
    <col min="7169" max="7169" width="2.77734375" style="14" customWidth="1"/>
    <col min="7170" max="7170" width="16.109375" style="14" customWidth="1"/>
    <col min="7171" max="7172" width="5.88671875" style="14" customWidth="1"/>
    <col min="7173" max="7173" width="5.77734375" style="14" customWidth="1"/>
    <col min="7174" max="7177" width="5.88671875" style="14" customWidth="1"/>
    <col min="7178" max="7178" width="9.6640625" style="14" customWidth="1"/>
    <col min="7179" max="7188" width="2.88671875" style="14" customWidth="1"/>
    <col min="7189" max="7189" width="3.21875" style="14" customWidth="1"/>
    <col min="7190" max="7424" width="9" style="14"/>
    <col min="7425" max="7425" width="2.77734375" style="14" customWidth="1"/>
    <col min="7426" max="7426" width="16.109375" style="14" customWidth="1"/>
    <col min="7427" max="7428" width="5.88671875" style="14" customWidth="1"/>
    <col min="7429" max="7429" width="5.77734375" style="14" customWidth="1"/>
    <col min="7430" max="7433" width="5.88671875" style="14" customWidth="1"/>
    <col min="7434" max="7434" width="9.6640625" style="14" customWidth="1"/>
    <col min="7435" max="7444" width="2.88671875" style="14" customWidth="1"/>
    <col min="7445" max="7445" width="3.21875" style="14" customWidth="1"/>
    <col min="7446" max="7680" width="9" style="14"/>
    <col min="7681" max="7681" width="2.77734375" style="14" customWidth="1"/>
    <col min="7682" max="7682" width="16.109375" style="14" customWidth="1"/>
    <col min="7683" max="7684" width="5.88671875" style="14" customWidth="1"/>
    <col min="7685" max="7685" width="5.77734375" style="14" customWidth="1"/>
    <col min="7686" max="7689" width="5.88671875" style="14" customWidth="1"/>
    <col min="7690" max="7690" width="9.6640625" style="14" customWidth="1"/>
    <col min="7691" max="7700" width="2.88671875" style="14" customWidth="1"/>
    <col min="7701" max="7701" width="3.21875" style="14" customWidth="1"/>
    <col min="7702" max="7936" width="9" style="14"/>
    <col min="7937" max="7937" width="2.77734375" style="14" customWidth="1"/>
    <col min="7938" max="7938" width="16.109375" style="14" customWidth="1"/>
    <col min="7939" max="7940" width="5.88671875" style="14" customWidth="1"/>
    <col min="7941" max="7941" width="5.77734375" style="14" customWidth="1"/>
    <col min="7942" max="7945" width="5.88671875" style="14" customWidth="1"/>
    <col min="7946" max="7946" width="9.6640625" style="14" customWidth="1"/>
    <col min="7947" max="7956" width="2.88671875" style="14" customWidth="1"/>
    <col min="7957" max="7957" width="3.21875" style="14" customWidth="1"/>
    <col min="7958" max="8192" width="9" style="14"/>
    <col min="8193" max="8193" width="2.77734375" style="14" customWidth="1"/>
    <col min="8194" max="8194" width="16.109375" style="14" customWidth="1"/>
    <col min="8195" max="8196" width="5.88671875" style="14" customWidth="1"/>
    <col min="8197" max="8197" width="5.77734375" style="14" customWidth="1"/>
    <col min="8198" max="8201" width="5.88671875" style="14" customWidth="1"/>
    <col min="8202" max="8202" width="9.6640625" style="14" customWidth="1"/>
    <col min="8203" max="8212" width="2.88671875" style="14" customWidth="1"/>
    <col min="8213" max="8213" width="3.21875" style="14" customWidth="1"/>
    <col min="8214" max="8448" width="9" style="14"/>
    <col min="8449" max="8449" width="2.77734375" style="14" customWidth="1"/>
    <col min="8450" max="8450" width="16.109375" style="14" customWidth="1"/>
    <col min="8451" max="8452" width="5.88671875" style="14" customWidth="1"/>
    <col min="8453" max="8453" width="5.77734375" style="14" customWidth="1"/>
    <col min="8454" max="8457" width="5.88671875" style="14" customWidth="1"/>
    <col min="8458" max="8458" width="9.6640625" style="14" customWidth="1"/>
    <col min="8459" max="8468" width="2.88671875" style="14" customWidth="1"/>
    <col min="8469" max="8469" width="3.21875" style="14" customWidth="1"/>
    <col min="8470" max="8704" width="9" style="14"/>
    <col min="8705" max="8705" width="2.77734375" style="14" customWidth="1"/>
    <col min="8706" max="8706" width="16.109375" style="14" customWidth="1"/>
    <col min="8707" max="8708" width="5.88671875" style="14" customWidth="1"/>
    <col min="8709" max="8709" width="5.77734375" style="14" customWidth="1"/>
    <col min="8710" max="8713" width="5.88671875" style="14" customWidth="1"/>
    <col min="8714" max="8714" width="9.6640625" style="14" customWidth="1"/>
    <col min="8715" max="8724" width="2.88671875" style="14" customWidth="1"/>
    <col min="8725" max="8725" width="3.21875" style="14" customWidth="1"/>
    <col min="8726" max="8960" width="9" style="14"/>
    <col min="8961" max="8961" width="2.77734375" style="14" customWidth="1"/>
    <col min="8962" max="8962" width="16.109375" style="14" customWidth="1"/>
    <col min="8963" max="8964" width="5.88671875" style="14" customWidth="1"/>
    <col min="8965" max="8965" width="5.77734375" style="14" customWidth="1"/>
    <col min="8966" max="8969" width="5.88671875" style="14" customWidth="1"/>
    <col min="8970" max="8970" width="9.6640625" style="14" customWidth="1"/>
    <col min="8971" max="8980" width="2.88671875" style="14" customWidth="1"/>
    <col min="8981" max="8981" width="3.21875" style="14" customWidth="1"/>
    <col min="8982" max="9216" width="9" style="14"/>
    <col min="9217" max="9217" width="2.77734375" style="14" customWidth="1"/>
    <col min="9218" max="9218" width="16.109375" style="14" customWidth="1"/>
    <col min="9219" max="9220" width="5.88671875" style="14" customWidth="1"/>
    <col min="9221" max="9221" width="5.77734375" style="14" customWidth="1"/>
    <col min="9222" max="9225" width="5.88671875" style="14" customWidth="1"/>
    <col min="9226" max="9226" width="9.6640625" style="14" customWidth="1"/>
    <col min="9227" max="9236" width="2.88671875" style="14" customWidth="1"/>
    <col min="9237" max="9237" width="3.21875" style="14" customWidth="1"/>
    <col min="9238" max="9472" width="9" style="14"/>
    <col min="9473" max="9473" width="2.77734375" style="14" customWidth="1"/>
    <col min="9474" max="9474" width="16.109375" style="14" customWidth="1"/>
    <col min="9475" max="9476" width="5.88671875" style="14" customWidth="1"/>
    <col min="9477" max="9477" width="5.77734375" style="14" customWidth="1"/>
    <col min="9478" max="9481" width="5.88671875" style="14" customWidth="1"/>
    <col min="9482" max="9482" width="9.6640625" style="14" customWidth="1"/>
    <col min="9483" max="9492" width="2.88671875" style="14" customWidth="1"/>
    <col min="9493" max="9493" width="3.21875" style="14" customWidth="1"/>
    <col min="9494" max="9728" width="9" style="14"/>
    <col min="9729" max="9729" width="2.77734375" style="14" customWidth="1"/>
    <col min="9730" max="9730" width="16.109375" style="14" customWidth="1"/>
    <col min="9731" max="9732" width="5.88671875" style="14" customWidth="1"/>
    <col min="9733" max="9733" width="5.77734375" style="14" customWidth="1"/>
    <col min="9734" max="9737" width="5.88671875" style="14" customWidth="1"/>
    <col min="9738" max="9738" width="9.6640625" style="14" customWidth="1"/>
    <col min="9739" max="9748" width="2.88671875" style="14" customWidth="1"/>
    <col min="9749" max="9749" width="3.21875" style="14" customWidth="1"/>
    <col min="9750" max="9984" width="9" style="14"/>
    <col min="9985" max="9985" width="2.77734375" style="14" customWidth="1"/>
    <col min="9986" max="9986" width="16.109375" style="14" customWidth="1"/>
    <col min="9987" max="9988" width="5.88671875" style="14" customWidth="1"/>
    <col min="9989" max="9989" width="5.77734375" style="14" customWidth="1"/>
    <col min="9990" max="9993" width="5.88671875" style="14" customWidth="1"/>
    <col min="9994" max="9994" width="9.6640625" style="14" customWidth="1"/>
    <col min="9995" max="10004" width="2.88671875" style="14" customWidth="1"/>
    <col min="10005" max="10005" width="3.21875" style="14" customWidth="1"/>
    <col min="10006" max="10240" width="9" style="14"/>
    <col min="10241" max="10241" width="2.77734375" style="14" customWidth="1"/>
    <col min="10242" max="10242" width="16.109375" style="14" customWidth="1"/>
    <col min="10243" max="10244" width="5.88671875" style="14" customWidth="1"/>
    <col min="10245" max="10245" width="5.77734375" style="14" customWidth="1"/>
    <col min="10246" max="10249" width="5.88671875" style="14" customWidth="1"/>
    <col min="10250" max="10250" width="9.6640625" style="14" customWidth="1"/>
    <col min="10251" max="10260" width="2.88671875" style="14" customWidth="1"/>
    <col min="10261" max="10261" width="3.21875" style="14" customWidth="1"/>
    <col min="10262" max="10496" width="9" style="14"/>
    <col min="10497" max="10497" width="2.77734375" style="14" customWidth="1"/>
    <col min="10498" max="10498" width="16.109375" style="14" customWidth="1"/>
    <col min="10499" max="10500" width="5.88671875" style="14" customWidth="1"/>
    <col min="10501" max="10501" width="5.77734375" style="14" customWidth="1"/>
    <col min="10502" max="10505" width="5.88671875" style="14" customWidth="1"/>
    <col min="10506" max="10506" width="9.6640625" style="14" customWidth="1"/>
    <col min="10507" max="10516" width="2.88671875" style="14" customWidth="1"/>
    <col min="10517" max="10517" width="3.21875" style="14" customWidth="1"/>
    <col min="10518" max="10752" width="9" style="14"/>
    <col min="10753" max="10753" width="2.77734375" style="14" customWidth="1"/>
    <col min="10754" max="10754" width="16.109375" style="14" customWidth="1"/>
    <col min="10755" max="10756" width="5.88671875" style="14" customWidth="1"/>
    <col min="10757" max="10757" width="5.77734375" style="14" customWidth="1"/>
    <col min="10758" max="10761" width="5.88671875" style="14" customWidth="1"/>
    <col min="10762" max="10762" width="9.6640625" style="14" customWidth="1"/>
    <col min="10763" max="10772" width="2.88671875" style="14" customWidth="1"/>
    <col min="10773" max="10773" width="3.21875" style="14" customWidth="1"/>
    <col min="10774" max="11008" width="9" style="14"/>
    <col min="11009" max="11009" width="2.77734375" style="14" customWidth="1"/>
    <col min="11010" max="11010" width="16.109375" style="14" customWidth="1"/>
    <col min="11011" max="11012" width="5.88671875" style="14" customWidth="1"/>
    <col min="11013" max="11013" width="5.77734375" style="14" customWidth="1"/>
    <col min="11014" max="11017" width="5.88671875" style="14" customWidth="1"/>
    <col min="11018" max="11018" width="9.6640625" style="14" customWidth="1"/>
    <col min="11019" max="11028" width="2.88671875" style="14" customWidth="1"/>
    <col min="11029" max="11029" width="3.21875" style="14" customWidth="1"/>
    <col min="11030" max="11264" width="9" style="14"/>
    <col min="11265" max="11265" width="2.77734375" style="14" customWidth="1"/>
    <col min="11266" max="11266" width="16.109375" style="14" customWidth="1"/>
    <col min="11267" max="11268" width="5.88671875" style="14" customWidth="1"/>
    <col min="11269" max="11269" width="5.77734375" style="14" customWidth="1"/>
    <col min="11270" max="11273" width="5.88671875" style="14" customWidth="1"/>
    <col min="11274" max="11274" width="9.6640625" style="14" customWidth="1"/>
    <col min="11275" max="11284" width="2.88671875" style="14" customWidth="1"/>
    <col min="11285" max="11285" width="3.21875" style="14" customWidth="1"/>
    <col min="11286" max="11520" width="9" style="14"/>
    <col min="11521" max="11521" width="2.77734375" style="14" customWidth="1"/>
    <col min="11522" max="11522" width="16.109375" style="14" customWidth="1"/>
    <col min="11523" max="11524" width="5.88671875" style="14" customWidth="1"/>
    <col min="11525" max="11525" width="5.77734375" style="14" customWidth="1"/>
    <col min="11526" max="11529" width="5.88671875" style="14" customWidth="1"/>
    <col min="11530" max="11530" width="9.6640625" style="14" customWidth="1"/>
    <col min="11531" max="11540" width="2.88671875" style="14" customWidth="1"/>
    <col min="11541" max="11541" width="3.21875" style="14" customWidth="1"/>
    <col min="11542" max="11776" width="9" style="14"/>
    <col min="11777" max="11777" width="2.77734375" style="14" customWidth="1"/>
    <col min="11778" max="11778" width="16.109375" style="14" customWidth="1"/>
    <col min="11779" max="11780" width="5.88671875" style="14" customWidth="1"/>
    <col min="11781" max="11781" width="5.77734375" style="14" customWidth="1"/>
    <col min="11782" max="11785" width="5.88671875" style="14" customWidth="1"/>
    <col min="11786" max="11786" width="9.6640625" style="14" customWidth="1"/>
    <col min="11787" max="11796" width="2.88671875" style="14" customWidth="1"/>
    <col min="11797" max="11797" width="3.21875" style="14" customWidth="1"/>
    <col min="11798" max="12032" width="9" style="14"/>
    <col min="12033" max="12033" width="2.77734375" style="14" customWidth="1"/>
    <col min="12034" max="12034" width="16.109375" style="14" customWidth="1"/>
    <col min="12035" max="12036" width="5.88671875" style="14" customWidth="1"/>
    <col min="12037" max="12037" width="5.77734375" style="14" customWidth="1"/>
    <col min="12038" max="12041" width="5.88671875" style="14" customWidth="1"/>
    <col min="12042" max="12042" width="9.6640625" style="14" customWidth="1"/>
    <col min="12043" max="12052" width="2.88671875" style="14" customWidth="1"/>
    <col min="12053" max="12053" width="3.21875" style="14" customWidth="1"/>
    <col min="12054" max="12288" width="9" style="14"/>
    <col min="12289" max="12289" width="2.77734375" style="14" customWidth="1"/>
    <col min="12290" max="12290" width="16.109375" style="14" customWidth="1"/>
    <col min="12291" max="12292" width="5.88671875" style="14" customWidth="1"/>
    <col min="12293" max="12293" width="5.77734375" style="14" customWidth="1"/>
    <col min="12294" max="12297" width="5.88671875" style="14" customWidth="1"/>
    <col min="12298" max="12298" width="9.6640625" style="14" customWidth="1"/>
    <col min="12299" max="12308" width="2.88671875" style="14" customWidth="1"/>
    <col min="12309" max="12309" width="3.21875" style="14" customWidth="1"/>
    <col min="12310" max="12544" width="9" style="14"/>
    <col min="12545" max="12545" width="2.77734375" style="14" customWidth="1"/>
    <col min="12546" max="12546" width="16.109375" style="14" customWidth="1"/>
    <col min="12547" max="12548" width="5.88671875" style="14" customWidth="1"/>
    <col min="12549" max="12549" width="5.77734375" style="14" customWidth="1"/>
    <col min="12550" max="12553" width="5.88671875" style="14" customWidth="1"/>
    <col min="12554" max="12554" width="9.6640625" style="14" customWidth="1"/>
    <col min="12555" max="12564" width="2.88671875" style="14" customWidth="1"/>
    <col min="12565" max="12565" width="3.21875" style="14" customWidth="1"/>
    <col min="12566" max="12800" width="9" style="14"/>
    <col min="12801" max="12801" width="2.77734375" style="14" customWidth="1"/>
    <col min="12802" max="12802" width="16.109375" style="14" customWidth="1"/>
    <col min="12803" max="12804" width="5.88671875" style="14" customWidth="1"/>
    <col min="12805" max="12805" width="5.77734375" style="14" customWidth="1"/>
    <col min="12806" max="12809" width="5.88671875" style="14" customWidth="1"/>
    <col min="12810" max="12810" width="9.6640625" style="14" customWidth="1"/>
    <col min="12811" max="12820" width="2.88671875" style="14" customWidth="1"/>
    <col min="12821" max="12821" width="3.21875" style="14" customWidth="1"/>
    <col min="12822" max="13056" width="9" style="14"/>
    <col min="13057" max="13057" width="2.77734375" style="14" customWidth="1"/>
    <col min="13058" max="13058" width="16.109375" style="14" customWidth="1"/>
    <col min="13059" max="13060" width="5.88671875" style="14" customWidth="1"/>
    <col min="13061" max="13061" width="5.77734375" style="14" customWidth="1"/>
    <col min="13062" max="13065" width="5.88671875" style="14" customWidth="1"/>
    <col min="13066" max="13066" width="9.6640625" style="14" customWidth="1"/>
    <col min="13067" max="13076" width="2.88671875" style="14" customWidth="1"/>
    <col min="13077" max="13077" width="3.21875" style="14" customWidth="1"/>
    <col min="13078" max="13312" width="9" style="14"/>
    <col min="13313" max="13313" width="2.77734375" style="14" customWidth="1"/>
    <col min="13314" max="13314" width="16.109375" style="14" customWidth="1"/>
    <col min="13315" max="13316" width="5.88671875" style="14" customWidth="1"/>
    <col min="13317" max="13317" width="5.77734375" style="14" customWidth="1"/>
    <col min="13318" max="13321" width="5.88671875" style="14" customWidth="1"/>
    <col min="13322" max="13322" width="9.6640625" style="14" customWidth="1"/>
    <col min="13323" max="13332" width="2.88671875" style="14" customWidth="1"/>
    <col min="13333" max="13333" width="3.21875" style="14" customWidth="1"/>
    <col min="13334" max="13568" width="9" style="14"/>
    <col min="13569" max="13569" width="2.77734375" style="14" customWidth="1"/>
    <col min="13570" max="13570" width="16.109375" style="14" customWidth="1"/>
    <col min="13571" max="13572" width="5.88671875" style="14" customWidth="1"/>
    <col min="13573" max="13573" width="5.77734375" style="14" customWidth="1"/>
    <col min="13574" max="13577" width="5.88671875" style="14" customWidth="1"/>
    <col min="13578" max="13578" width="9.6640625" style="14" customWidth="1"/>
    <col min="13579" max="13588" width="2.88671875" style="14" customWidth="1"/>
    <col min="13589" max="13589" width="3.21875" style="14" customWidth="1"/>
    <col min="13590" max="13824" width="9" style="14"/>
    <col min="13825" max="13825" width="2.77734375" style="14" customWidth="1"/>
    <col min="13826" max="13826" width="16.109375" style="14" customWidth="1"/>
    <col min="13827" max="13828" width="5.88671875" style="14" customWidth="1"/>
    <col min="13829" max="13829" width="5.77734375" style="14" customWidth="1"/>
    <col min="13830" max="13833" width="5.88671875" style="14" customWidth="1"/>
    <col min="13834" max="13834" width="9.6640625" style="14" customWidth="1"/>
    <col min="13835" max="13844" width="2.88671875" style="14" customWidth="1"/>
    <col min="13845" max="13845" width="3.21875" style="14" customWidth="1"/>
    <col min="13846" max="14080" width="9" style="14"/>
    <col min="14081" max="14081" width="2.77734375" style="14" customWidth="1"/>
    <col min="14082" max="14082" width="16.109375" style="14" customWidth="1"/>
    <col min="14083" max="14084" width="5.88671875" style="14" customWidth="1"/>
    <col min="14085" max="14085" width="5.77734375" style="14" customWidth="1"/>
    <col min="14086" max="14089" width="5.88671875" style="14" customWidth="1"/>
    <col min="14090" max="14090" width="9.6640625" style="14" customWidth="1"/>
    <col min="14091" max="14100" width="2.88671875" style="14" customWidth="1"/>
    <col min="14101" max="14101" width="3.21875" style="14" customWidth="1"/>
    <col min="14102" max="14336" width="9" style="14"/>
    <col min="14337" max="14337" width="2.77734375" style="14" customWidth="1"/>
    <col min="14338" max="14338" width="16.109375" style="14" customWidth="1"/>
    <col min="14339" max="14340" width="5.88671875" style="14" customWidth="1"/>
    <col min="14341" max="14341" width="5.77734375" style="14" customWidth="1"/>
    <col min="14342" max="14345" width="5.88671875" style="14" customWidth="1"/>
    <col min="14346" max="14346" width="9.6640625" style="14" customWidth="1"/>
    <col min="14347" max="14356" width="2.88671875" style="14" customWidth="1"/>
    <col min="14357" max="14357" width="3.21875" style="14" customWidth="1"/>
    <col min="14358" max="14592" width="9" style="14"/>
    <col min="14593" max="14593" width="2.77734375" style="14" customWidth="1"/>
    <col min="14594" max="14594" width="16.109375" style="14" customWidth="1"/>
    <col min="14595" max="14596" width="5.88671875" style="14" customWidth="1"/>
    <col min="14597" max="14597" width="5.77734375" style="14" customWidth="1"/>
    <col min="14598" max="14601" width="5.88671875" style="14" customWidth="1"/>
    <col min="14602" max="14602" width="9.6640625" style="14" customWidth="1"/>
    <col min="14603" max="14612" width="2.88671875" style="14" customWidth="1"/>
    <col min="14613" max="14613" width="3.21875" style="14" customWidth="1"/>
    <col min="14614" max="14848" width="9" style="14"/>
    <col min="14849" max="14849" width="2.77734375" style="14" customWidth="1"/>
    <col min="14850" max="14850" width="16.109375" style="14" customWidth="1"/>
    <col min="14851" max="14852" width="5.88671875" style="14" customWidth="1"/>
    <col min="14853" max="14853" width="5.77734375" style="14" customWidth="1"/>
    <col min="14854" max="14857" width="5.88671875" style="14" customWidth="1"/>
    <col min="14858" max="14858" width="9.6640625" style="14" customWidth="1"/>
    <col min="14859" max="14868" width="2.88671875" style="14" customWidth="1"/>
    <col min="14869" max="14869" width="3.21875" style="14" customWidth="1"/>
    <col min="14870" max="15104" width="9" style="14"/>
    <col min="15105" max="15105" width="2.77734375" style="14" customWidth="1"/>
    <col min="15106" max="15106" width="16.109375" style="14" customWidth="1"/>
    <col min="15107" max="15108" width="5.88671875" style="14" customWidth="1"/>
    <col min="15109" max="15109" width="5.77734375" style="14" customWidth="1"/>
    <col min="15110" max="15113" width="5.88671875" style="14" customWidth="1"/>
    <col min="15114" max="15114" width="9.6640625" style="14" customWidth="1"/>
    <col min="15115" max="15124" width="2.88671875" style="14" customWidth="1"/>
    <col min="15125" max="15125" width="3.21875" style="14" customWidth="1"/>
    <col min="15126" max="15360" width="9" style="14"/>
    <col min="15361" max="15361" width="2.77734375" style="14" customWidth="1"/>
    <col min="15362" max="15362" width="16.109375" style="14" customWidth="1"/>
    <col min="15363" max="15364" width="5.88671875" style="14" customWidth="1"/>
    <col min="15365" max="15365" width="5.77734375" style="14" customWidth="1"/>
    <col min="15366" max="15369" width="5.88671875" style="14" customWidth="1"/>
    <col min="15370" max="15370" width="9.6640625" style="14" customWidth="1"/>
    <col min="15371" max="15380" width="2.88671875" style="14" customWidth="1"/>
    <col min="15381" max="15381" width="3.21875" style="14" customWidth="1"/>
    <col min="15382" max="15616" width="9" style="14"/>
    <col min="15617" max="15617" width="2.77734375" style="14" customWidth="1"/>
    <col min="15618" max="15618" width="16.109375" style="14" customWidth="1"/>
    <col min="15619" max="15620" width="5.88671875" style="14" customWidth="1"/>
    <col min="15621" max="15621" width="5.77734375" style="14" customWidth="1"/>
    <col min="15622" max="15625" width="5.88671875" style="14" customWidth="1"/>
    <col min="15626" max="15626" width="9.6640625" style="14" customWidth="1"/>
    <col min="15627" max="15636" width="2.88671875" style="14" customWidth="1"/>
    <col min="15637" max="15637" width="3.21875" style="14" customWidth="1"/>
    <col min="15638" max="15872" width="9" style="14"/>
    <col min="15873" max="15873" width="2.77734375" style="14" customWidth="1"/>
    <col min="15874" max="15874" width="16.109375" style="14" customWidth="1"/>
    <col min="15875" max="15876" width="5.88671875" style="14" customWidth="1"/>
    <col min="15877" max="15877" width="5.77734375" style="14" customWidth="1"/>
    <col min="15878" max="15881" width="5.88671875" style="14" customWidth="1"/>
    <col min="15882" max="15882" width="9.6640625" style="14" customWidth="1"/>
    <col min="15883" max="15892" width="2.88671875" style="14" customWidth="1"/>
    <col min="15893" max="15893" width="3.21875" style="14" customWidth="1"/>
    <col min="15894" max="16128" width="9" style="14"/>
    <col min="16129" max="16129" width="2.77734375" style="14" customWidth="1"/>
    <col min="16130" max="16130" width="16.109375" style="14" customWidth="1"/>
    <col min="16131" max="16132" width="5.88671875" style="14" customWidth="1"/>
    <col min="16133" max="16133" width="5.77734375" style="14" customWidth="1"/>
    <col min="16134" max="16137" width="5.88671875" style="14" customWidth="1"/>
    <col min="16138" max="16138" width="9.6640625" style="14" customWidth="1"/>
    <col min="16139" max="16148" width="2.88671875" style="14" customWidth="1"/>
    <col min="16149" max="16149" width="3.21875" style="14" customWidth="1"/>
    <col min="16150" max="16384" width="9" style="14"/>
  </cols>
  <sheetData>
    <row r="1" spans="1:21" ht="15.75" customHeight="1">
      <c r="A1" s="2" t="s">
        <v>31</v>
      </c>
    </row>
    <row r="2" spans="1:21" ht="37.5" customHeight="1">
      <c r="A2" s="39"/>
      <c r="B2" s="40"/>
      <c r="C2" s="40"/>
      <c r="D2" s="40" t="s">
        <v>32</v>
      </c>
      <c r="E2" s="40"/>
      <c r="F2" s="40"/>
      <c r="G2" s="40"/>
      <c r="H2" s="40"/>
      <c r="I2" s="40"/>
      <c r="J2" s="40"/>
      <c r="K2" s="40"/>
      <c r="L2" s="40"/>
      <c r="M2" s="40"/>
      <c r="N2" s="40"/>
      <c r="O2" s="40"/>
      <c r="P2" s="40"/>
      <c r="Q2" s="40"/>
      <c r="R2" s="40"/>
      <c r="S2" s="40"/>
      <c r="T2" s="40"/>
      <c r="U2" s="41"/>
    </row>
    <row r="3" spans="1:21" ht="14.25" customHeight="1" thickBot="1">
      <c r="A3" s="42"/>
      <c r="B3" s="43"/>
      <c r="C3" s="43"/>
      <c r="D3" s="43"/>
      <c r="E3" s="43"/>
      <c r="F3" s="43"/>
      <c r="G3" s="43"/>
      <c r="H3" s="43"/>
      <c r="I3" s="43"/>
      <c r="J3" s="43"/>
      <c r="K3" s="43"/>
      <c r="L3" s="43"/>
      <c r="M3" s="43"/>
      <c r="N3" s="43"/>
      <c r="O3" s="43"/>
      <c r="P3" s="43"/>
      <c r="Q3" s="43"/>
      <c r="R3" s="43"/>
      <c r="S3" s="43"/>
      <c r="T3" s="30"/>
      <c r="U3" s="44"/>
    </row>
    <row r="4" spans="1:21" ht="20.25" customHeight="1">
      <c r="A4" s="42"/>
      <c r="B4" s="45" t="s">
        <v>7</v>
      </c>
      <c r="C4" s="546" t="str">
        <f>IF(ISERROR(VLOOKUP(会社情報!C3,入力用!$A$3:$F$99,4,0))=TRUE,"",IF(VLOOKUP(会社情報!C3,入力用!$A$3:$F$99,4,0)="","",VLOOKUP(会社情報!C3,入力用!$A$3:$F$99,4,0)))</f>
        <v>アイヅ　タロウ</v>
      </c>
      <c r="D4" s="547"/>
      <c r="E4" s="547"/>
      <c r="F4" s="547"/>
      <c r="G4" s="547"/>
      <c r="H4" s="548"/>
      <c r="I4" s="538" t="s">
        <v>33</v>
      </c>
      <c r="J4" s="538"/>
      <c r="K4" s="46"/>
      <c r="L4" s="46"/>
      <c r="M4" s="46"/>
      <c r="N4" s="47"/>
      <c r="O4" s="48">
        <v>0</v>
      </c>
      <c r="P4" s="48">
        <v>7</v>
      </c>
      <c r="Q4" s="48">
        <v>2</v>
      </c>
      <c r="R4" s="48">
        <v>0</v>
      </c>
      <c r="S4" s="48">
        <v>2</v>
      </c>
      <c r="T4" s="49">
        <v>5</v>
      </c>
      <c r="U4" s="44"/>
    </row>
    <row r="5" spans="1:21" ht="30.75" customHeight="1">
      <c r="A5" s="42"/>
      <c r="B5" s="50" t="s">
        <v>17</v>
      </c>
      <c r="C5" s="549" t="str">
        <f>IF(ISERROR(VLOOKUP(会社情報!C3,入力用!$A$3:$F$99,3,0))=TRUE,"",IF(VLOOKUP(会社情報!C3,入力用!$A$3:$F$99,3,0)="","",VLOOKUP(会社情報!C3,入力用!$A$3:$F$99,3,0)))</f>
        <v>会 津   太 郎</v>
      </c>
      <c r="D5" s="550"/>
      <c r="E5" s="550"/>
      <c r="F5" s="550"/>
      <c r="G5" s="550"/>
      <c r="H5" s="551"/>
      <c r="I5" s="539" t="s">
        <v>5</v>
      </c>
      <c r="J5" s="540"/>
      <c r="K5" s="207" t="str">
        <f>'給付券申請 '!C14</f>
        <v>0</v>
      </c>
      <c r="L5" s="207" t="str">
        <f>'給付券申請 '!D14</f>
        <v>1</v>
      </c>
      <c r="M5" s="207" t="str">
        <f>'給付券申請 '!E14</f>
        <v>2</v>
      </c>
      <c r="N5" s="207" t="str">
        <f>'給付券申請 '!F14</f>
        <v>3</v>
      </c>
      <c r="O5" s="207" t="str">
        <f>'給付券申請 '!G14</f>
        <v>4</v>
      </c>
      <c r="P5" s="207" t="str">
        <f>'給付券申請 '!H14</f>
        <v>5</v>
      </c>
      <c r="Q5" s="207" t="str">
        <f>'給付券申請 '!I14</f>
        <v>6</v>
      </c>
      <c r="R5" s="207" t="str">
        <f>'給付券申請 '!J14</f>
        <v>7</v>
      </c>
      <c r="S5" s="207" t="str">
        <f>'給付券申請 '!K14</f>
        <v>8</v>
      </c>
      <c r="T5" s="208" t="str">
        <f>'給付券申請 '!L14</f>
        <v>9</v>
      </c>
      <c r="U5" s="44"/>
    </row>
    <row r="6" spans="1:21" ht="26.25" customHeight="1">
      <c r="A6" s="42"/>
      <c r="B6" s="51" t="s">
        <v>34</v>
      </c>
      <c r="C6" s="556">
        <f>IF(ISERROR(VLOOKUP(会社情報!C3,入力用!$A$3:$C$99,3,0))=TRUE,"明・大・昭   　　 　年　　 　月　　 　日生",IF(VLOOKUP(会社情報!C3,入力用!$A$3:$F$99,5,0)="","明・大・昭   　　 　年　　 　月　　 　日生",VLOOKUP(会社情報!C3,入力用!$A$3:$F$99,5,0)))</f>
        <v>9925</v>
      </c>
      <c r="D6" s="557"/>
      <c r="E6" s="557"/>
      <c r="F6" s="557"/>
      <c r="G6" s="557"/>
      <c r="H6" s="558"/>
      <c r="I6" s="539" t="s">
        <v>35</v>
      </c>
      <c r="J6" s="539"/>
      <c r="K6" s="541" t="str">
        <f>IF(ISERROR(VLOOKUP(会社情報!C3,入力用!$A$3:$F$99,6,0))=TRUE,"男　　　・　　　女",IF(VLOOKUP(会社情報!C3,入力用!$A$3:$F$99,6,0)="","男　　　・　　　女",VLOOKUP(会社情報!C3,入力用!$A$3:$F$99,6,0)))</f>
        <v>男</v>
      </c>
      <c r="L6" s="542"/>
      <c r="M6" s="542"/>
      <c r="N6" s="542"/>
      <c r="O6" s="542"/>
      <c r="P6" s="542"/>
      <c r="Q6" s="542"/>
      <c r="R6" s="542"/>
      <c r="S6" s="542"/>
      <c r="T6" s="543"/>
      <c r="U6" s="44"/>
    </row>
    <row r="7" spans="1:21" ht="18" customHeight="1">
      <c r="A7" s="42"/>
      <c r="B7" s="544" t="s">
        <v>36</v>
      </c>
      <c r="C7" s="559" t="str">
        <f>"〒"&amp;IF(ISERROR(VLOOKUP(会社情報!C3,入力用!$A$3:$H$99,8,0))=TRUE,"",IF(VLOOKUP(会社情報!C3,入力用!$A$3:$H$99,8,0)="","",VLOOKUP(会社情報!C3,入力用!$A$3:$H$99,8,0)))</f>
        <v>〒965-9999</v>
      </c>
      <c r="D7" s="560"/>
      <c r="E7" s="560"/>
      <c r="F7" s="560"/>
      <c r="G7" s="53"/>
      <c r="H7" s="53"/>
      <c r="I7" s="53"/>
      <c r="J7" s="53"/>
      <c r="K7" s="53"/>
      <c r="L7" s="53"/>
      <c r="M7" s="53"/>
      <c r="N7" s="53"/>
      <c r="O7" s="53"/>
      <c r="P7" s="53"/>
      <c r="Q7" s="53"/>
      <c r="R7" s="53"/>
      <c r="S7" s="53"/>
      <c r="T7" s="54"/>
      <c r="U7" s="44"/>
    </row>
    <row r="8" spans="1:21" ht="32.25" customHeight="1">
      <c r="A8" s="42"/>
      <c r="B8" s="545"/>
      <c r="C8" s="552" t="str">
        <f>IF(ISERROR(VLOOKUP(会社情報!C3,入力用!$A$3:$J$99,9,0))=TRUE,"",IF(VLOOKUP(会社情報!C3,入力用!$A$3:$J$99,9,0)="","",VLOOKUP(会社情報!C3,入力用!$A$3:$J$99,9,0)))</f>
        <v xml:space="preserve">会津若松市中央九丁目9番9号 </v>
      </c>
      <c r="D8" s="553"/>
      <c r="E8" s="553"/>
      <c r="F8" s="553"/>
      <c r="G8" s="553"/>
      <c r="H8" s="553"/>
      <c r="I8" s="553"/>
      <c r="J8" s="553"/>
      <c r="K8" s="554" t="s">
        <v>187</v>
      </c>
      <c r="L8" s="554"/>
      <c r="M8" s="554"/>
      <c r="N8" s="554"/>
      <c r="O8" s="554"/>
      <c r="P8" s="554"/>
      <c r="Q8" s="554"/>
      <c r="R8" s="554"/>
      <c r="S8" s="554"/>
      <c r="T8" s="555"/>
      <c r="U8" s="44"/>
    </row>
    <row r="9" spans="1:21" ht="21" customHeight="1">
      <c r="A9" s="42"/>
      <c r="B9" s="523" t="s">
        <v>38</v>
      </c>
      <c r="C9" s="524"/>
      <c r="D9" s="525" t="s">
        <v>39</v>
      </c>
      <c r="E9" s="526"/>
      <c r="F9" s="526"/>
      <c r="G9" s="526"/>
      <c r="H9" s="527"/>
      <c r="I9" s="525" t="s">
        <v>40</v>
      </c>
      <c r="J9" s="526"/>
      <c r="K9" s="526"/>
      <c r="L9" s="527"/>
      <c r="M9" s="525" t="s">
        <v>41</v>
      </c>
      <c r="N9" s="526"/>
      <c r="O9" s="526"/>
      <c r="P9" s="526"/>
      <c r="Q9" s="526"/>
      <c r="R9" s="526"/>
      <c r="S9" s="526"/>
      <c r="T9" s="531"/>
      <c r="U9" s="44"/>
    </row>
    <row r="10" spans="1:21" ht="21" customHeight="1">
      <c r="A10" s="42"/>
      <c r="B10" s="533" t="s">
        <v>42</v>
      </c>
      <c r="C10" s="534"/>
      <c r="D10" s="535" t="s">
        <v>43</v>
      </c>
      <c r="E10" s="536"/>
      <c r="F10" s="536"/>
      <c r="G10" s="536"/>
      <c r="H10" s="537"/>
      <c r="I10" s="528"/>
      <c r="J10" s="529"/>
      <c r="K10" s="529"/>
      <c r="L10" s="530"/>
      <c r="M10" s="528"/>
      <c r="N10" s="529"/>
      <c r="O10" s="529"/>
      <c r="P10" s="529"/>
      <c r="Q10" s="529"/>
      <c r="R10" s="529"/>
      <c r="S10" s="529"/>
      <c r="T10" s="532"/>
      <c r="U10" s="44"/>
    </row>
    <row r="11" spans="1:21" ht="24.9" customHeight="1">
      <c r="A11" s="42"/>
      <c r="B11" s="509" t="str">
        <f>IF(ISERROR(VLOOKUP(会社情報!C3,入力用!$A$3:$O$99,15,0))=TRUE,"",IF(VLOOKUP(会社情報!C3,入力用!$A$3:$O$99,15,0)="","",MID(VLOOKUP(会社情報!C3,入力用!$A$3:$O$99,15,0),2,30)))</f>
        <v>入浴補助用具</v>
      </c>
      <c r="C11" s="510"/>
      <c r="D11" s="511" t="str">
        <f>IF(ISERROR(VLOOKUP(会社情報!C3,入力用!$A$3:$P$99,16,0))=TRUE,"",IF(VLOOKUP(会社情報!C3,入力用!$A$3:$P$99,16,0)="","",VLOOKUP(会社情報!C3,入力用!$A$3:$P$99,16,0)))</f>
        <v>㈱○○化学</v>
      </c>
      <c r="E11" s="512"/>
      <c r="F11" s="512"/>
      <c r="G11" s="512"/>
      <c r="H11" s="513"/>
      <c r="I11" s="514"/>
      <c r="J11" s="515"/>
      <c r="K11" s="515"/>
      <c r="L11" s="516"/>
      <c r="M11" s="520"/>
      <c r="N11" s="521"/>
      <c r="O11" s="521"/>
      <c r="P11" s="521"/>
      <c r="Q11" s="521"/>
      <c r="R11" s="521"/>
      <c r="S11" s="521"/>
      <c r="T11" s="522"/>
      <c r="U11" s="44"/>
    </row>
    <row r="12" spans="1:21" ht="24.9" customHeight="1">
      <c r="A12" s="42"/>
      <c r="B12" s="489" t="str">
        <f>IF(ISERROR(VLOOKUP(会社情報!C3,入力用!$A$3:$Q$99,17,0))=TRUE,"",IF(VLOOKUP(会社情報!C3,入力用!$A$3:$Q$99,17,0)="","",VLOOKUP(会社情報!C3,入力用!$A$3:$Q$99,17,0)))</f>
        <v>○○浴槽手すり U-80</v>
      </c>
      <c r="C12" s="490"/>
      <c r="D12" s="491" t="str">
        <f>IF(B11&lt;&gt;"",IF(会社情報!$D$18="","",会社情報!$D$18),"")</f>
        <v>㈱○○工務店</v>
      </c>
      <c r="E12" s="492"/>
      <c r="F12" s="492"/>
      <c r="G12" s="492"/>
      <c r="H12" s="493"/>
      <c r="I12" s="494">
        <f>IF(ISERROR(VLOOKUP(会社情報!C3,入力用!$A$3:$R$99,18,0))=TRUE,"",IF(VLOOKUP(会社情報!C3,入力用!$A$3:$R$99,18,0)="","",VLOOKUP(会社情報!C3,入力用!$A$3:$R$99,18,0)))</f>
        <v>9450</v>
      </c>
      <c r="J12" s="495"/>
      <c r="K12" s="495"/>
      <c r="L12" s="200" t="s">
        <v>11</v>
      </c>
      <c r="M12" s="496">
        <f>IF(B11="","　　　年　  　月　 　日",IF(ISERROR(VLOOKUP(会社情報!C3,入力用!$A$3:$AJ$99,35,0))=TRUE,"　　　年　  　月　 　日",IF(VLOOKUP(会社情報!C3,入力用!$A$3:$AJ$99,35,0)="","　　　年　  　月　 　日",VLOOKUP(会社情報!C3,入力用!$A$3:$AJ$99,35,0))))</f>
        <v>45294</v>
      </c>
      <c r="N12" s="497"/>
      <c r="O12" s="497"/>
      <c r="P12" s="497"/>
      <c r="Q12" s="497"/>
      <c r="R12" s="497"/>
      <c r="S12" s="497"/>
      <c r="T12" s="498"/>
      <c r="U12" s="44"/>
    </row>
    <row r="13" spans="1:21" ht="24.9" customHeight="1">
      <c r="A13" s="42"/>
      <c r="B13" s="509" t="str">
        <f>IF(ISERROR(VLOOKUP(会社情報!C3,入力用!$A$3:$S$99,19,0))=TRUE,"",IF(VLOOKUP(会社情報!C3,入力用!$A$3:$S$99,19,0)="","",MID(VLOOKUP(会社情報!C3,入力用!$A$3:$S$99,19,0),2,34)))</f>
        <v>腰掛便座</v>
      </c>
      <c r="C13" s="510"/>
      <c r="D13" s="511" t="str">
        <f>IF(ISERROR(VLOOKUP(会社情報!C3,入力用!$A$3:$T$99,20,0))=TRUE,"",IF(VLOOKUP(会社情報!C3,入力用!$A$3:$T$99,20,0)="","",VLOOKUP(会社情報!C3,入力用!$A$3:$T$99,20,0)))</f>
        <v>○○工業㈱</v>
      </c>
      <c r="E13" s="512"/>
      <c r="F13" s="512"/>
      <c r="G13" s="512"/>
      <c r="H13" s="513"/>
      <c r="I13" s="514"/>
      <c r="J13" s="515"/>
      <c r="K13" s="515"/>
      <c r="L13" s="516"/>
      <c r="M13" s="517"/>
      <c r="N13" s="518"/>
      <c r="O13" s="518"/>
      <c r="P13" s="518"/>
      <c r="Q13" s="518"/>
      <c r="R13" s="518"/>
      <c r="S13" s="518"/>
      <c r="T13" s="519"/>
      <c r="U13" s="44"/>
    </row>
    <row r="14" spans="1:21" ht="24.9" customHeight="1">
      <c r="A14" s="42"/>
      <c r="B14" s="489" t="str">
        <f>IF(ISERROR(VLOOKUP(会社情報!C3,入力用!$A$3:$U$99,21,0))=TRUE,"",IF(VLOOKUP(会社情報!C3,入力用!$A$3:$U$99,21,0)="","",VLOOKUP(会社情報!C3,入力用!$A$3:$U$99,21,0)))</f>
        <v>○○ﾎﾟｰﾀﾌﾞﾙﾄｲﾚCP-H</v>
      </c>
      <c r="C14" s="490"/>
      <c r="D14" s="491" t="str">
        <f>IF(B13&lt;&gt;"",IF(会社情報!$D$18="","",会社情報!$D$18),"")</f>
        <v>㈱○○工務店</v>
      </c>
      <c r="E14" s="492"/>
      <c r="F14" s="492"/>
      <c r="G14" s="492"/>
      <c r="H14" s="493"/>
      <c r="I14" s="494">
        <f>IF(ISERROR(VLOOKUP(会社情報!C3,入力用!$A$3:$V$99,22,0))=TRUE,"",IF(VLOOKUP(会社情報!C3,入力用!$A$3:$V$99,22,0)="","",VLOOKUP(会社情報!C3,入力用!$A$3:$V$99,22,0)))</f>
        <v>17850</v>
      </c>
      <c r="J14" s="495"/>
      <c r="K14" s="495"/>
      <c r="L14" s="200" t="s">
        <v>11</v>
      </c>
      <c r="M14" s="496">
        <f>IF(B13&lt;&gt;"",$M$12,"　　　年　  　月　 　日")</f>
        <v>45294</v>
      </c>
      <c r="N14" s="497"/>
      <c r="O14" s="497"/>
      <c r="P14" s="497"/>
      <c r="Q14" s="497"/>
      <c r="R14" s="497"/>
      <c r="S14" s="497"/>
      <c r="T14" s="498"/>
      <c r="U14" s="44"/>
    </row>
    <row r="15" spans="1:21" ht="24.9" customHeight="1">
      <c r="A15" s="42"/>
      <c r="B15" s="509" t="str">
        <f>IF(ISERROR(VLOOKUP(会社情報!C3,入力用!$A$3:$W$99,23,0))=TRUE,"",IF(VLOOKUP(会社情報!C3,入力用!$A$3:$W$99,23,0)="","",MID(VLOOKUP(会社情報!C3,入力用!$A$3:$W$99,23,0),2,34)))</f>
        <v>歩行器</v>
      </c>
      <c r="C15" s="510"/>
      <c r="D15" s="511" t="str">
        <f>IF(ISERROR(VLOOKUP(会社情報!C3,入力用!$A$3:$X$99,24,0))=TRUE,"",IF(VLOOKUP(会社情報!C3,入力用!$A$3:$X$99,24,0)="","",VLOOKUP(会社情報!C3,入力用!$A$3:$X$99,24,0)))</f>
        <v>△□工機㈱</v>
      </c>
      <c r="E15" s="512"/>
      <c r="F15" s="512"/>
      <c r="G15" s="512"/>
      <c r="H15" s="513"/>
      <c r="I15" s="514"/>
      <c r="J15" s="515"/>
      <c r="K15" s="515"/>
      <c r="L15" s="516"/>
      <c r="M15" s="517"/>
      <c r="N15" s="518"/>
      <c r="O15" s="518"/>
      <c r="P15" s="518"/>
      <c r="Q15" s="518"/>
      <c r="R15" s="518"/>
      <c r="S15" s="518"/>
      <c r="T15" s="519"/>
      <c r="U15" s="44"/>
    </row>
    <row r="16" spans="1:21" ht="24.9" customHeight="1">
      <c r="A16" s="42"/>
      <c r="B16" s="489" t="str">
        <f>IF(ISERROR(VLOOKUP(会社情報!C3,入力用!$A$3:$Y$99,25,0))=TRUE,"",IF(VLOOKUP(会社情報!C3,入力用!$A$3:$Y$99,25,0)="","",VLOOKUP(会社情報!C3,入力用!$A$3:$Y$99,25,0)))</f>
        <v>シャワーベンチＡＢＣ背付</v>
      </c>
      <c r="C16" s="490"/>
      <c r="D16" s="491" t="str">
        <f>IF(B15&lt;&gt;"",IF(会社情報!$D$18="","",会社情報!$D$18),"")</f>
        <v>㈱○○工務店</v>
      </c>
      <c r="E16" s="492"/>
      <c r="F16" s="492"/>
      <c r="G16" s="492"/>
      <c r="H16" s="493"/>
      <c r="I16" s="494">
        <f>IF(ISERROR(VLOOKUP(会社情報!C3,入力用!$A$3:$Z$99,26,0))=TRUE,"",IF(VLOOKUP(会社情報!C3,入力用!$A$3:$Z$99,26,0)="","",VLOOKUP(会社情報!C3,入力用!$A$3:$Z$99,26,0)))</f>
        <v>21500</v>
      </c>
      <c r="J16" s="495"/>
      <c r="K16" s="495"/>
      <c r="L16" s="200" t="s">
        <v>11</v>
      </c>
      <c r="M16" s="496">
        <f>IF(B15&lt;&gt;"",$M$12,"　　　年　  　月　 　日")</f>
        <v>45294</v>
      </c>
      <c r="N16" s="497"/>
      <c r="O16" s="497"/>
      <c r="P16" s="497"/>
      <c r="Q16" s="497"/>
      <c r="R16" s="497"/>
      <c r="S16" s="497"/>
      <c r="T16" s="498"/>
      <c r="U16" s="44"/>
    </row>
    <row r="17" spans="1:21" ht="84.75" customHeight="1">
      <c r="A17" s="42"/>
      <c r="B17" s="59" t="s">
        <v>45</v>
      </c>
      <c r="C17" s="502"/>
      <c r="D17" s="503"/>
      <c r="E17" s="503"/>
      <c r="F17" s="503"/>
      <c r="G17" s="503"/>
      <c r="H17" s="503"/>
      <c r="I17" s="503"/>
      <c r="J17" s="503"/>
      <c r="K17" s="503"/>
      <c r="L17" s="503"/>
      <c r="M17" s="503"/>
      <c r="N17" s="503"/>
      <c r="O17" s="503"/>
      <c r="P17" s="503"/>
      <c r="Q17" s="503"/>
      <c r="R17" s="503"/>
      <c r="S17" s="503"/>
      <c r="T17" s="504"/>
      <c r="U17" s="44"/>
    </row>
    <row r="18" spans="1:21" ht="10.5" customHeight="1">
      <c r="A18" s="42"/>
      <c r="B18" s="55"/>
      <c r="C18" s="58"/>
      <c r="D18" s="58"/>
      <c r="E18" s="58"/>
      <c r="F18" s="58"/>
      <c r="G18" s="58"/>
      <c r="H18" s="58"/>
      <c r="I18" s="58"/>
      <c r="J18" s="58"/>
      <c r="K18" s="58"/>
      <c r="L18" s="58"/>
      <c r="M18" s="58"/>
      <c r="N18" s="58"/>
      <c r="O18" s="58"/>
      <c r="P18" s="58"/>
      <c r="Q18" s="58"/>
      <c r="R18" s="58"/>
      <c r="S18" s="58"/>
      <c r="T18" s="60"/>
      <c r="U18" s="44"/>
    </row>
    <row r="19" spans="1:21" ht="14.4">
      <c r="A19" s="42"/>
      <c r="B19" s="61" t="s">
        <v>46</v>
      </c>
      <c r="C19" s="62"/>
      <c r="D19" s="62"/>
      <c r="E19" s="62"/>
      <c r="F19" s="62"/>
      <c r="G19" s="62"/>
      <c r="H19" s="62"/>
      <c r="I19" s="62"/>
      <c r="J19" s="62"/>
      <c r="K19" s="62"/>
      <c r="L19" s="62"/>
      <c r="M19" s="62"/>
      <c r="N19" s="62"/>
      <c r="O19" s="62"/>
      <c r="P19" s="62"/>
      <c r="Q19" s="62"/>
      <c r="R19" s="62"/>
      <c r="S19" s="62"/>
      <c r="T19" s="63"/>
      <c r="U19" s="44"/>
    </row>
    <row r="20" spans="1:21" ht="9.75" customHeight="1">
      <c r="A20" s="42"/>
      <c r="B20" s="61"/>
      <c r="C20" s="62"/>
      <c r="D20" s="62"/>
      <c r="E20" s="62"/>
      <c r="F20" s="62"/>
      <c r="G20" s="62"/>
      <c r="H20" s="62"/>
      <c r="I20" s="62"/>
      <c r="J20" s="62"/>
      <c r="K20" s="62"/>
      <c r="L20" s="62"/>
      <c r="M20" s="62"/>
      <c r="N20" s="62"/>
      <c r="O20" s="62"/>
      <c r="P20" s="62"/>
      <c r="Q20" s="62"/>
      <c r="R20" s="62"/>
      <c r="S20" s="62"/>
      <c r="T20" s="63"/>
      <c r="U20" s="44"/>
    </row>
    <row r="21" spans="1:21" ht="14.4">
      <c r="A21" s="42"/>
      <c r="B21" s="61" t="s">
        <v>47</v>
      </c>
      <c r="C21" s="62"/>
      <c r="D21" s="62"/>
      <c r="E21" s="62"/>
      <c r="F21" s="62"/>
      <c r="G21" s="62"/>
      <c r="H21" s="62"/>
      <c r="I21" s="62"/>
      <c r="J21" s="62"/>
      <c r="K21" s="62"/>
      <c r="L21" s="62"/>
      <c r="M21" s="62"/>
      <c r="N21" s="62"/>
      <c r="O21" s="62"/>
      <c r="P21" s="62"/>
      <c r="Q21" s="62"/>
      <c r="R21" s="62"/>
      <c r="S21" s="62"/>
      <c r="T21" s="63"/>
      <c r="U21" s="44"/>
    </row>
    <row r="22" spans="1:21" ht="11.25" customHeight="1">
      <c r="A22" s="42"/>
      <c r="B22" s="61"/>
      <c r="C22" s="62"/>
      <c r="D22" s="62"/>
      <c r="E22" s="62"/>
      <c r="F22" s="62"/>
      <c r="G22" s="62"/>
      <c r="H22" s="62"/>
      <c r="I22" s="62"/>
      <c r="J22" s="62"/>
      <c r="K22" s="62"/>
      <c r="L22" s="62"/>
      <c r="M22" s="62"/>
      <c r="N22" s="62"/>
      <c r="O22" s="62"/>
      <c r="P22" s="62"/>
      <c r="Q22" s="62"/>
      <c r="R22" s="62"/>
      <c r="S22" s="62"/>
      <c r="T22" s="63"/>
      <c r="U22" s="44"/>
    </row>
    <row r="23" spans="1:21" ht="17.25" customHeight="1">
      <c r="A23" s="42"/>
      <c r="B23" s="61" t="s">
        <v>48</v>
      </c>
      <c r="C23" s="62"/>
      <c r="D23" s="62"/>
      <c r="E23" s="62"/>
      <c r="F23" s="62"/>
      <c r="G23" s="62"/>
      <c r="H23" s="62"/>
      <c r="I23" s="62"/>
      <c r="J23" s="62"/>
      <c r="K23" s="62"/>
      <c r="L23" s="62"/>
      <c r="M23" s="62"/>
      <c r="N23" s="62"/>
      <c r="O23" s="62"/>
      <c r="P23" s="62"/>
      <c r="Q23" s="62"/>
      <c r="R23" s="62"/>
      <c r="S23" s="62"/>
      <c r="T23" s="63"/>
      <c r="U23" s="44"/>
    </row>
    <row r="24" spans="1:21" ht="22.5" customHeight="1">
      <c r="A24" s="42"/>
      <c r="B24" s="505" t="s">
        <v>49</v>
      </c>
      <c r="C24" s="507" t="s">
        <v>50</v>
      </c>
      <c r="D24" s="507"/>
      <c r="E24" s="500" t="str">
        <f>IF(ISERROR(VLOOKUP(会社情報!C3,入力用!$A$3:$J$99,9,0))=TRUE," ",IF(VLOOKUP(会社情報!C3,入力用!$A$3:$J$99,9,0)="","",IF(VLOOKUP(会社情報!C3,入力用!$A$3:$AU$99,47,0)="無",VLOOKUP(会社情報!C3,入力用!$A$3:$J$99,9,0),"")))</f>
        <v xml:space="preserve">会津若松市中央九丁目9番9号 </v>
      </c>
      <c r="F24" s="500"/>
      <c r="G24" s="500"/>
      <c r="H24" s="500"/>
      <c r="I24" s="500"/>
      <c r="J24" s="500"/>
      <c r="K24" s="500"/>
      <c r="L24" s="500"/>
      <c r="M24" s="500"/>
      <c r="N24" s="500"/>
      <c r="O24" s="500"/>
      <c r="P24" s="500"/>
      <c r="Q24" s="500"/>
      <c r="R24" s="500"/>
      <c r="S24" s="500"/>
      <c r="T24" s="501"/>
      <c r="U24" s="44"/>
    </row>
    <row r="25" spans="1:21" ht="20.25" customHeight="1">
      <c r="A25" s="42"/>
      <c r="B25" s="505"/>
      <c r="C25" s="62"/>
      <c r="D25" s="507" t="s">
        <v>51</v>
      </c>
      <c r="E25" s="507"/>
      <c r="F25" s="507"/>
      <c r="G25" s="507"/>
      <c r="H25" s="507"/>
      <c r="I25" s="507"/>
      <c r="J25" s="507"/>
      <c r="K25" s="507"/>
      <c r="L25" s="507"/>
      <c r="M25" s="507"/>
      <c r="N25" s="507"/>
      <c r="O25" s="507"/>
      <c r="P25" s="507"/>
      <c r="Q25" s="507"/>
      <c r="R25" s="507"/>
      <c r="S25" s="64"/>
      <c r="T25" s="65"/>
      <c r="U25" s="44"/>
    </row>
    <row r="26" spans="1:21" ht="32.25" customHeight="1" thickBot="1">
      <c r="A26" s="42"/>
      <c r="B26" s="506"/>
      <c r="C26" s="508" t="s">
        <v>52</v>
      </c>
      <c r="D26" s="508"/>
      <c r="E26" s="499" t="str">
        <f>IF(ISERROR(VLOOKUP(会社情報!C3,入力用!$A$3:$F$99,3,0))=TRUE,"",IF(VLOOKUP(会社情報!C3,入力用!$A$3:$F$99,3,0)="","",IF(会社情報!C3=0,VLOOKUP(会社情報!C3,入力用!$A$3:$F$99,3,0),"")))</f>
        <v>会 津   太 郎</v>
      </c>
      <c r="F26" s="499"/>
      <c r="G26" s="499"/>
      <c r="H26" s="499"/>
      <c r="I26" s="499"/>
      <c r="J26" s="67"/>
      <c r="K26" s="66"/>
      <c r="L26" s="66"/>
      <c r="M26" s="66"/>
      <c r="N26" s="66"/>
      <c r="O26" s="66"/>
      <c r="P26" s="66"/>
      <c r="Q26" s="66"/>
      <c r="R26" s="66"/>
      <c r="S26" s="66"/>
      <c r="T26" s="68"/>
      <c r="U26" s="44"/>
    </row>
    <row r="27" spans="1:21" ht="8.25" customHeight="1">
      <c r="A27" s="42"/>
      <c r="B27" s="62"/>
      <c r="C27" s="62"/>
      <c r="D27" s="62"/>
      <c r="E27" s="62"/>
      <c r="F27" s="62"/>
      <c r="G27" s="62"/>
      <c r="H27" s="64"/>
      <c r="I27" s="62"/>
      <c r="J27" s="62"/>
      <c r="K27" s="62"/>
      <c r="L27" s="62"/>
      <c r="M27" s="62"/>
      <c r="N27" s="62"/>
      <c r="O27" s="62"/>
      <c r="P27" s="62"/>
      <c r="Q27" s="62"/>
      <c r="R27" s="62"/>
      <c r="S27" s="62"/>
      <c r="T27" s="30"/>
      <c r="U27" s="44"/>
    </row>
    <row r="28" spans="1:21" ht="14.4">
      <c r="A28" s="42"/>
      <c r="B28" s="62" t="s">
        <v>53</v>
      </c>
      <c r="C28" s="62"/>
      <c r="D28" s="62"/>
      <c r="E28" s="62"/>
      <c r="F28" s="62"/>
      <c r="G28" s="62"/>
      <c r="H28" s="62"/>
      <c r="I28" s="62"/>
      <c r="J28" s="62"/>
      <c r="K28" s="62"/>
      <c r="L28" s="62"/>
      <c r="M28" s="62"/>
      <c r="N28" s="62"/>
      <c r="O28" s="62"/>
      <c r="P28" s="62"/>
      <c r="Q28" s="62"/>
      <c r="R28" s="62"/>
      <c r="S28" s="62"/>
      <c r="T28" s="30"/>
      <c r="U28" s="44"/>
    </row>
    <row r="29" spans="1:21" ht="14.4">
      <c r="A29" s="42"/>
      <c r="B29" s="62" t="s">
        <v>54</v>
      </c>
      <c r="C29" s="62"/>
      <c r="D29" s="62"/>
      <c r="E29" s="62"/>
      <c r="F29" s="62"/>
      <c r="G29" s="62"/>
      <c r="H29" s="62"/>
      <c r="I29" s="62"/>
      <c r="J29" s="62"/>
      <c r="K29" s="62"/>
      <c r="L29" s="62"/>
      <c r="M29" s="62"/>
      <c r="N29" s="62"/>
      <c r="O29" s="62"/>
      <c r="P29" s="62"/>
      <c r="Q29" s="62"/>
      <c r="R29" s="62"/>
      <c r="S29" s="62"/>
      <c r="T29" s="30"/>
      <c r="U29" s="44"/>
    </row>
    <row r="30" spans="1:21" ht="14.4">
      <c r="A30" s="42"/>
      <c r="B30" s="62" t="s">
        <v>55</v>
      </c>
      <c r="C30" s="62"/>
      <c r="D30" s="62"/>
      <c r="E30" s="62"/>
      <c r="F30" s="62"/>
      <c r="G30" s="62"/>
      <c r="H30" s="62"/>
      <c r="I30" s="62"/>
      <c r="J30" s="62"/>
      <c r="K30" s="62"/>
      <c r="L30" s="62"/>
      <c r="M30" s="62"/>
      <c r="N30" s="62"/>
      <c r="O30" s="62"/>
      <c r="P30" s="62"/>
      <c r="Q30" s="62"/>
      <c r="R30" s="62"/>
      <c r="S30" s="62"/>
      <c r="T30" s="30"/>
      <c r="U30" s="44"/>
    </row>
    <row r="31" spans="1:21" ht="14.4">
      <c r="A31" s="42"/>
      <c r="B31" s="62" t="s">
        <v>56</v>
      </c>
      <c r="C31" s="62"/>
      <c r="D31" s="62"/>
      <c r="E31" s="62"/>
      <c r="F31" s="62"/>
      <c r="G31" s="62"/>
      <c r="H31" s="62"/>
      <c r="I31" s="62"/>
      <c r="J31" s="62"/>
      <c r="K31" s="62"/>
      <c r="L31" s="62"/>
      <c r="M31" s="62"/>
      <c r="N31" s="62"/>
      <c r="O31" s="62"/>
      <c r="P31" s="62"/>
      <c r="Q31" s="62"/>
      <c r="R31" s="62"/>
      <c r="S31" s="62"/>
      <c r="T31" s="30"/>
      <c r="U31" s="44"/>
    </row>
    <row r="32" spans="1:21" ht="14.25" customHeight="1">
      <c r="A32" s="42"/>
      <c r="B32" s="62"/>
      <c r="C32" s="62"/>
      <c r="D32" s="62"/>
      <c r="E32" s="62"/>
      <c r="F32" s="62"/>
      <c r="G32" s="62"/>
      <c r="H32" s="62"/>
      <c r="I32" s="62"/>
      <c r="J32" s="62"/>
      <c r="K32" s="62"/>
      <c r="L32" s="62"/>
      <c r="M32" s="62"/>
      <c r="N32" s="62"/>
      <c r="O32" s="62"/>
      <c r="P32" s="62"/>
      <c r="Q32" s="62"/>
      <c r="R32" s="62"/>
      <c r="S32" s="62"/>
      <c r="T32" s="30"/>
      <c r="U32" s="44"/>
    </row>
    <row r="33" spans="1:21" ht="18.75" customHeight="1" thickBot="1">
      <c r="A33" s="42"/>
      <c r="B33" s="67" t="s">
        <v>57</v>
      </c>
      <c r="C33" s="67"/>
      <c r="D33" s="67"/>
      <c r="E33" s="67"/>
      <c r="F33" s="67"/>
      <c r="G33" s="67"/>
      <c r="H33" s="67"/>
      <c r="I33" s="67"/>
      <c r="J33" s="67"/>
      <c r="K33" s="67"/>
      <c r="L33" s="67"/>
      <c r="M33" s="67"/>
      <c r="N33" s="67"/>
      <c r="O33" s="67"/>
      <c r="P33" s="67"/>
      <c r="Q33" s="67"/>
      <c r="R33" s="67"/>
      <c r="S33" s="67"/>
      <c r="T33" s="67"/>
      <c r="U33" s="44"/>
    </row>
    <row r="34" spans="1:21" ht="18.75" customHeight="1">
      <c r="A34" s="42"/>
      <c r="B34" s="561" t="s">
        <v>58</v>
      </c>
      <c r="C34" s="564" t="str">
        <f>IF(ISERROR(VLOOKUP(会社情報!C3,入力用!$A$3:$AM$99,35,0))=TRUE,"銀　　　行",IF(VLOOKUP(会社情報!C3,入力用!$A$3:$AM$99,35,0)="","銀　　　行",""))</f>
        <v/>
      </c>
      <c r="D34" s="565"/>
      <c r="E34" s="565"/>
      <c r="F34" s="566"/>
      <c r="G34" s="564" t="str">
        <f>IF(ISERROR(VLOOKUP(会社情報!C3,入力用!$A$3:$AO$99,37,0))=TRUE,"本店",IF(VLOOKUP(会社情報!C3,入力用!$A$3:$AO$99,37,0)="","本店",""))</f>
        <v/>
      </c>
      <c r="H34" s="565"/>
      <c r="I34" s="566"/>
      <c r="J34" s="567" t="s">
        <v>59</v>
      </c>
      <c r="K34" s="568"/>
      <c r="L34" s="568"/>
      <c r="M34" s="569"/>
      <c r="N34" s="567" t="s">
        <v>60</v>
      </c>
      <c r="O34" s="568"/>
      <c r="P34" s="568"/>
      <c r="Q34" s="568"/>
      <c r="R34" s="568"/>
      <c r="S34" s="568"/>
      <c r="T34" s="575"/>
      <c r="U34" s="44"/>
    </row>
    <row r="35" spans="1:21" ht="19.5" customHeight="1">
      <c r="A35" s="42"/>
      <c r="B35" s="562"/>
      <c r="C35" s="578" t="str">
        <f>IF(ISERROR(VLOOKUP(会社情報!C3,入力用!$A$3:$AM$99,39,0))=TRUE,"信用金庫",IF(VLOOKUP(会社情報!C3,入力用!$A$3:$AM$99,39,0)="","信用金庫",VLOOKUP(会社情報!C3,入力用!$A$3:$AM$99,39,0)))</f>
        <v>わかまつ信用金庫</v>
      </c>
      <c r="D35" s="579"/>
      <c r="E35" s="579"/>
      <c r="F35" s="580"/>
      <c r="G35" s="578" t="str">
        <f>IF(ISERROR(VLOOKUP(会社情報!C3,入力用!$A$3:$AO$99,41,0))=TRUE,"支店",IF(VLOOKUP(会社情報!C3,入力用!$A$3:$AO$99,41,0)="","支店",VLOOKUP(会社情報!C3,入力用!$A$3:$AO$99,41,0)))</f>
        <v>中央支店</v>
      </c>
      <c r="H35" s="579"/>
      <c r="I35" s="580"/>
      <c r="J35" s="570"/>
      <c r="K35" s="571"/>
      <c r="L35" s="571"/>
      <c r="M35" s="572"/>
      <c r="N35" s="570"/>
      <c r="O35" s="571"/>
      <c r="P35" s="571"/>
      <c r="Q35" s="571"/>
      <c r="R35" s="571"/>
      <c r="S35" s="571"/>
      <c r="T35" s="576"/>
      <c r="U35" s="44"/>
    </row>
    <row r="36" spans="1:21" ht="19.5" customHeight="1">
      <c r="A36" s="42"/>
      <c r="B36" s="562"/>
      <c r="C36" s="578" t="str">
        <f>IF(ISERROR(VLOOKUP(会社情報!C3,入力用!$A$3:$AM$99,35,0))=TRUE,"信用組合",IF(VLOOKUP(会社情報!C3,入力用!$A$3:$AM$99,35,0)="","信用組合",""))</f>
        <v/>
      </c>
      <c r="D36" s="579"/>
      <c r="E36" s="579"/>
      <c r="F36" s="580"/>
      <c r="G36" s="578" t="str">
        <f>IF(ISERROR(VLOOKUP(会社情報!C3,入力用!$A$3:$AO$99,37,0))=TRUE,"出張所",IF(VLOOKUP(会社情報!C3,入力用!$A$3:$AO$99,37,0)="","出張所",""))</f>
        <v/>
      </c>
      <c r="H36" s="579"/>
      <c r="I36" s="580"/>
      <c r="J36" s="573"/>
      <c r="K36" s="574"/>
      <c r="L36" s="574"/>
      <c r="M36" s="534"/>
      <c r="N36" s="573"/>
      <c r="O36" s="574"/>
      <c r="P36" s="574"/>
      <c r="Q36" s="574"/>
      <c r="R36" s="574"/>
      <c r="S36" s="574"/>
      <c r="T36" s="577"/>
      <c r="U36" s="44"/>
    </row>
    <row r="37" spans="1:21" ht="21.75" customHeight="1">
      <c r="A37" s="42"/>
      <c r="B37" s="562"/>
      <c r="C37" s="583" t="str">
        <f>IF(ISERROR(VLOOKUP(会社情報!C3,入力用!$A$3:$AM$99,35,0))=TRUE,"農協・労金",IF(VLOOKUP(会社情報!C3,入力用!$A$3:$AM$99,35,0)="","農協・労金",""))</f>
        <v/>
      </c>
      <c r="D37" s="584"/>
      <c r="E37" s="584"/>
      <c r="F37" s="585"/>
      <c r="G37" s="583" t="str">
        <f>IF(ISERROR(VLOOKUP(会社情報!C3,入力用!$A$3:$AO$99,37,0))=TRUE,"支所",IF(VLOOKUP(会社情報!C3,入力用!$A$3:$AO$99,37,0)="","支所",""))</f>
        <v/>
      </c>
      <c r="H37" s="584"/>
      <c r="I37" s="585"/>
      <c r="J37" s="486" t="str">
        <f>IF(ISERROR(VLOOKUP(会社情報!C3,入力用!$A$3:$AQ$99,39,0))=TRUE,"１　普通預金",IF(VLOOKUP(会社情報!C3,入力用!$A$3:$AQ$99,39,0)="","１　普通預金",""))</f>
        <v/>
      </c>
      <c r="K37" s="487"/>
      <c r="L37" s="487"/>
      <c r="M37" s="488"/>
      <c r="N37" s="480" t="str">
        <f>IF(ISERROR(VLOOKUP(会社情報!C3,入力用!$A$3:$AX$99,44,0))=FALSE,IF(VLOOKUP(会社情報!C3,入力用!$A$3:$AX$99,44,0)&lt;&gt;"",MID(TEXT(VLOOKUP(会社情報!C3,入力用!$A$3:$AX$99,44,0),"000"),1,1),""),"")</f>
        <v>9</v>
      </c>
      <c r="O37" s="468" t="str">
        <f>IF(ISERROR(VLOOKUP(会社情報!C3,入力用!$A$3:$AX$99,44,0))=FALSE,IF(VLOOKUP(会社情報!C3,入力用!$A$3:$AX$99,44,0)&lt;&gt;"",MID(TEXT(VLOOKUP(会社情報!C3,入力用!$A$3:$AX$99,44,0),"000"),2,1),""),"")</f>
        <v>8</v>
      </c>
      <c r="P37" s="468" t="str">
        <f>IF(ISERROR(VLOOKUP(会社情報!C3,入力用!$A$3:$AX$99,44,0))=FALSE,IF(VLOOKUP(会社情報!C3,入力用!$A$3:$AX$99,44,0)&lt;&gt;"",MID(TEXT(VLOOKUP(会社情報!C3,入力用!$A$3:$AX$99,44,0),"000"),3,1),""),"")</f>
        <v>7</v>
      </c>
      <c r="Q37" s="468" t="str">
        <f>IF(ISERROR(VLOOKUP(会社情報!C3,入力用!$A$3:$AX$99,44,0))=FALSE,IF(VLOOKUP(会社情報!C3,入力用!$A$3:$AX$99,44,0)&lt;&gt;"",MID(TEXT(VLOOKUP(会社情報!C3,入力用!$A$3:$AX$99,44,0),"000"),4,1),""),"")</f>
        <v>6</v>
      </c>
      <c r="R37" s="468" t="str">
        <f>IF(ISERROR(VLOOKUP(会社情報!C3,入力用!$A$3:$AX$99,44,0))=FALSE,IF(VLOOKUP(会社情報!C3,入力用!$A$3:$AX$99,44,0)&lt;&gt;"",MID(TEXT(VLOOKUP(会社情報!C3,入力用!$A$3:$AX$99,44,0),"000"),5,1),""),"")</f>
        <v>5</v>
      </c>
      <c r="S37" s="468" t="str">
        <f>IF(ISERROR(VLOOKUP(会社情報!C3,入力用!$A$3:$AX$99,44,0))=FALSE,IF(VLOOKUP(会社情報!C3,入力用!$A$3:$AX$99,44,0)&lt;&gt;"",MID(TEXT(VLOOKUP(会社情報!C3,入力用!$A$3:$AX$99,44,0),"000"),6,1),""),"")</f>
        <v>4</v>
      </c>
      <c r="T37" s="471" t="str">
        <f>IF(ISERROR(VLOOKUP(会社情報!C3,入力用!$A$3:$AX$99,44,0))=FALSE,IF(VLOOKUP(会社情報!C3,入力用!$A$3:$AX$99,44,0)&lt;&gt;"",MID(TEXT(VLOOKUP(会社情報!C3,入力用!$A$3:$AX$99,44,0),"000"),7,1),""),"")</f>
        <v/>
      </c>
      <c r="U37" s="44"/>
    </row>
    <row r="38" spans="1:21" ht="22.5" customHeight="1">
      <c r="A38" s="42"/>
      <c r="B38" s="562"/>
      <c r="C38" s="540" t="s">
        <v>26</v>
      </c>
      <c r="D38" s="587"/>
      <c r="E38" s="587"/>
      <c r="F38" s="588"/>
      <c r="G38" s="540" t="s">
        <v>27</v>
      </c>
      <c r="H38" s="587"/>
      <c r="I38" s="588"/>
      <c r="J38" s="483" t="str">
        <f>IF(ISERROR(VLOOKUP(会社情報!C3,入力用!$A$3:$AQ$99,43,0))=TRUE,"２　当座預金",IF(VLOOKUP(会社情報!C3,入力用!$A$3:$AQ$99,43,0)="","２　当座預金",VLOOKUP(会社情報!C3,入力用!$A$3:$AQ$99,43,0)&amp;"預金"))</f>
        <v>普通預金</v>
      </c>
      <c r="K38" s="484"/>
      <c r="L38" s="484"/>
      <c r="M38" s="485"/>
      <c r="N38" s="481"/>
      <c r="O38" s="469"/>
      <c r="P38" s="469"/>
      <c r="Q38" s="469"/>
      <c r="R38" s="469"/>
      <c r="S38" s="469"/>
      <c r="T38" s="472"/>
      <c r="U38" s="44"/>
    </row>
    <row r="39" spans="1:21" ht="22.5" customHeight="1">
      <c r="A39" s="42"/>
      <c r="B39" s="562"/>
      <c r="C39" s="209" t="str">
        <f>IF(ISERROR(VLOOKUP(会社情報!C3,入力用!$A$3:$AV$99,42,0))=FALSE,IF(VLOOKUP(会社情報!C3,入力用!$A$3:$AV$99,42,0)&lt;&gt;"",LEFT(TEXT(VLOOKUP(会社情報!C3,入力用!$A$3:$AV$99,42,0),"0000"),1),""),"")</f>
        <v>0</v>
      </c>
      <c r="D39" s="207" t="str">
        <f>IF(ISERROR(VLOOKUP(会社情報!C3,入力用!$A$3:$AV$99,42,0))=FALSE,IF(VLOOKUP(会社情報!C3,入力用!$A$3:$AV$99,42,0)&lt;&gt;"",MID(TEXT(VLOOKUP(会社情報!C3,入力用!$A$3:$AV$99,42,0),"0000"),2,1),""),"")</f>
        <v>8</v>
      </c>
      <c r="E39" s="207" t="str">
        <f>IF(ISERROR(VLOOKUP(会社情報!C3,入力用!$A$3:$AV$99,42,0))=FALSE,IF(VLOOKUP(会社情報!C3,入力用!$A$3:$AV$99,42,0)&lt;&gt;"",MID(TEXT(VLOOKUP(会社情報!C3,入力用!$A$3:$AV$99,42,0),"0000"),3,1),""),"")</f>
        <v>8</v>
      </c>
      <c r="F39" s="210" t="str">
        <f>IF(ISERROR(VLOOKUP(会社情報!C3,入力用!$A$3:$AV$99,42,0))=FALSE,IF(VLOOKUP(会社情報!C3,入力用!$A$3:$AV$99,42,0)&lt;&gt;"",MID(TEXT(VLOOKUP(会社情報!C3,入力用!$A$3:$AV$99,42,0),"0000"),4,1),""),"")</f>
        <v>8</v>
      </c>
      <c r="G39" s="209" t="str">
        <f>IF(ISERROR(VLOOKUP(会社情報!C3,入力用!$A$3:$AV$99,42,0))=FALSE,IF(VLOOKUP(会社情報!C3,入力用!$A$3:$AV$99,42,0)&lt;&gt;"",MID(TEXT(VLOOKUP(会社情報!C3,入力用!$A$3:$AV$99,42,0),"000"),1,1),""),"")</f>
        <v>8</v>
      </c>
      <c r="H39" s="207" t="str">
        <f>IF(ISERROR(VLOOKUP(会社情報!C3,入力用!$A$3:$AV$99,42,0))=FALSE,IF(VLOOKUP(会社情報!C3,入力用!$A$3:$AV$99,42,0)&lt;&gt;"",MID(TEXT(VLOOKUP(会社情報!C3,入力用!$A$3:$AV$99,42,0),"000"),2,1),""),"")</f>
        <v>8</v>
      </c>
      <c r="I39" s="210" t="str">
        <f>IF(ISERROR(VLOOKUP(会社情報!C3,入力用!$A$3:$AV$99,42,0))=FALSE,IF(VLOOKUP(会社情報!C3,入力用!$A$3:$AV$99,42,0)&lt;&gt;"",MID(TEXT(VLOOKUP(会社情報!C3,入力用!$A$3:$AV$99,42,0),"000"),3,1),""),"")</f>
        <v>8</v>
      </c>
      <c r="J39" s="483" t="str">
        <f>IF(ISERROR(VLOOKUP(会社情報!C3,入力用!$A$3:$AQ$99,43,0))=TRUE,"３　そ  の  他",IF(VLOOKUP(会社情報!C3,入力用!$A$3:$AQ$99,43,0)="","３　そ  の  他",""))</f>
        <v/>
      </c>
      <c r="K39" s="484"/>
      <c r="L39" s="484"/>
      <c r="M39" s="485"/>
      <c r="N39" s="482"/>
      <c r="O39" s="470"/>
      <c r="P39" s="470"/>
      <c r="Q39" s="470"/>
      <c r="R39" s="470"/>
      <c r="S39" s="470"/>
      <c r="T39" s="473"/>
      <c r="U39" s="44"/>
    </row>
    <row r="40" spans="1:21" ht="17.25" customHeight="1">
      <c r="A40" s="42"/>
      <c r="B40" s="562"/>
      <c r="C40" s="586" t="s">
        <v>61</v>
      </c>
      <c r="D40" s="317"/>
      <c r="E40" s="477" t="str">
        <f>IF(ISERROR(VLOOKUP(会社情報!C3,入力用!$A$3:$AX$99,46,0))=FALSE,IF(VLOOKUP(会社情報!C3,入力用!$A$3:$AX$99,46,0)&lt;&gt;"",VLOOKUP(会社情報!C3,入力用!$A$3:$AT$99,46,0),""),"")</f>
        <v>アイヅタロウ</v>
      </c>
      <c r="F40" s="478"/>
      <c r="G40" s="478"/>
      <c r="H40" s="478"/>
      <c r="I40" s="478"/>
      <c r="J40" s="478"/>
      <c r="K40" s="478"/>
      <c r="L40" s="478"/>
      <c r="M40" s="478"/>
      <c r="N40" s="478"/>
      <c r="O40" s="478"/>
      <c r="P40" s="478"/>
      <c r="Q40" s="478"/>
      <c r="R40" s="478"/>
      <c r="S40" s="478"/>
      <c r="T40" s="479"/>
      <c r="U40" s="44"/>
    </row>
    <row r="41" spans="1:21" ht="29.25" customHeight="1" thickBot="1">
      <c r="A41" s="42"/>
      <c r="B41" s="563"/>
      <c r="C41" s="581" t="s">
        <v>62</v>
      </c>
      <c r="D41" s="582"/>
      <c r="E41" s="474" t="str">
        <f>IF(ISERROR(VLOOKUP(会社情報!C3,入力用!$A$3:$AX$99,45,0))=FALSE,IF(VLOOKUP(会社情報!C3,入力用!$A$3:$AX$99,45,0)&lt;&gt;"",VLOOKUP(会社情報!C3,入力用!$A$3:$AS$99,45,0),""),"")</f>
        <v>会  津     太  郎</v>
      </c>
      <c r="F41" s="475"/>
      <c r="G41" s="475"/>
      <c r="H41" s="475"/>
      <c r="I41" s="475"/>
      <c r="J41" s="475"/>
      <c r="K41" s="475"/>
      <c r="L41" s="475"/>
      <c r="M41" s="475"/>
      <c r="N41" s="475"/>
      <c r="O41" s="475"/>
      <c r="P41" s="475"/>
      <c r="Q41" s="475"/>
      <c r="R41" s="475"/>
      <c r="S41" s="475"/>
      <c r="T41" s="476"/>
      <c r="U41" s="44"/>
    </row>
    <row r="42" spans="1:21" ht="18" customHeight="1">
      <c r="A42" s="69"/>
      <c r="B42" s="70"/>
      <c r="C42" s="70"/>
      <c r="D42" s="70"/>
      <c r="E42" s="70"/>
      <c r="F42" s="70"/>
      <c r="G42" s="70"/>
      <c r="H42" s="70"/>
      <c r="I42" s="70"/>
      <c r="J42" s="70"/>
      <c r="K42" s="70"/>
      <c r="L42" s="70"/>
      <c r="M42" s="70"/>
      <c r="N42" s="70"/>
      <c r="O42" s="70"/>
      <c r="P42" s="70"/>
      <c r="Q42" s="70"/>
      <c r="R42" s="70"/>
      <c r="S42" s="70"/>
      <c r="T42" s="70"/>
      <c r="U42" s="71"/>
    </row>
    <row r="43" spans="1:21" ht="11.25" customHeight="1"/>
  </sheetData>
  <mergeCells count="75">
    <mergeCell ref="B34:B41"/>
    <mergeCell ref="C34:F34"/>
    <mergeCell ref="G34:I34"/>
    <mergeCell ref="J34:M36"/>
    <mergeCell ref="N34:T36"/>
    <mergeCell ref="C35:F35"/>
    <mergeCell ref="C41:D41"/>
    <mergeCell ref="G35:I35"/>
    <mergeCell ref="C36:F36"/>
    <mergeCell ref="G36:I36"/>
    <mergeCell ref="C37:F37"/>
    <mergeCell ref="C40:D40"/>
    <mergeCell ref="G37:I37"/>
    <mergeCell ref="C38:F38"/>
    <mergeCell ref="G38:I38"/>
    <mergeCell ref="J38:M38"/>
    <mergeCell ref="I4:J4"/>
    <mergeCell ref="I5:J5"/>
    <mergeCell ref="I6:J6"/>
    <mergeCell ref="K6:T6"/>
    <mergeCell ref="B7:B8"/>
    <mergeCell ref="C4:H4"/>
    <mergeCell ref="C5:H5"/>
    <mergeCell ref="C8:J8"/>
    <mergeCell ref="K8:T8"/>
    <mergeCell ref="C6:H6"/>
    <mergeCell ref="C7:F7"/>
    <mergeCell ref="B9:C9"/>
    <mergeCell ref="D9:H9"/>
    <mergeCell ref="I9:L10"/>
    <mergeCell ref="M9:T10"/>
    <mergeCell ref="B10:C10"/>
    <mergeCell ref="D10:H10"/>
    <mergeCell ref="M12:T12"/>
    <mergeCell ref="M11:T11"/>
    <mergeCell ref="I11:L11"/>
    <mergeCell ref="B13:C13"/>
    <mergeCell ref="D13:H13"/>
    <mergeCell ref="I13:L13"/>
    <mergeCell ref="M13:T13"/>
    <mergeCell ref="B12:C12"/>
    <mergeCell ref="B11:C11"/>
    <mergeCell ref="D12:H12"/>
    <mergeCell ref="D11:H11"/>
    <mergeCell ref="I12:K12"/>
    <mergeCell ref="B14:C14"/>
    <mergeCell ref="D14:H14"/>
    <mergeCell ref="I14:K14"/>
    <mergeCell ref="M14:T14"/>
    <mergeCell ref="B15:C15"/>
    <mergeCell ref="D15:H15"/>
    <mergeCell ref="I15:L15"/>
    <mergeCell ref="M15:T15"/>
    <mergeCell ref="B16:C16"/>
    <mergeCell ref="D16:H16"/>
    <mergeCell ref="I16:K16"/>
    <mergeCell ref="M16:T16"/>
    <mergeCell ref="E26:I26"/>
    <mergeCell ref="E24:T24"/>
    <mergeCell ref="C17:T17"/>
    <mergeCell ref="B24:B26"/>
    <mergeCell ref="D25:R25"/>
    <mergeCell ref="C24:D24"/>
    <mergeCell ref="C26:D26"/>
    <mergeCell ref="S37:S39"/>
    <mergeCell ref="T37:T39"/>
    <mergeCell ref="E41:T41"/>
    <mergeCell ref="E40:T40"/>
    <mergeCell ref="N37:N39"/>
    <mergeCell ref="O37:O39"/>
    <mergeCell ref="P37:P39"/>
    <mergeCell ref="Q37:Q39"/>
    <mergeCell ref="R37:R39"/>
    <mergeCell ref="J39:M39"/>
    <mergeCell ref="J37:M37"/>
  </mergeCells>
  <phoneticPr fontId="3"/>
  <pageMargins left="0.59055118110236227" right="0.31496062992125984" top="0.61" bottom="0.22" header="0.31" footer="0.19"/>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7551"/>
  </sheetPr>
  <dimension ref="A2:K54"/>
  <sheetViews>
    <sheetView workbookViewId="0">
      <selection activeCell="E13" sqref="E13"/>
    </sheetView>
  </sheetViews>
  <sheetFormatPr defaultRowHeight="14.4"/>
  <cols>
    <col min="1" max="1" width="5.109375" style="160" customWidth="1"/>
    <col min="2" max="9" width="10.33203125" style="160" customWidth="1"/>
    <col min="10" max="10" width="13" style="160" customWidth="1"/>
    <col min="11" max="11" width="0.77734375" style="160" customWidth="1"/>
    <col min="12" max="16384" width="8.88671875" style="160"/>
  </cols>
  <sheetData>
    <row r="2" spans="2:10">
      <c r="B2" s="160" t="s">
        <v>218</v>
      </c>
    </row>
    <row r="5" spans="2:10" ht="23.4">
      <c r="B5" s="161"/>
      <c r="C5" s="162"/>
      <c r="D5" s="162"/>
      <c r="E5" s="162"/>
      <c r="F5" s="163" t="s">
        <v>212</v>
      </c>
      <c r="G5" s="162"/>
      <c r="H5" s="162"/>
      <c r="I5" s="162"/>
      <c r="J5" s="164"/>
    </row>
    <row r="6" spans="2:10">
      <c r="B6" s="165"/>
      <c r="C6" s="166"/>
      <c r="D6" s="166"/>
      <c r="E6" s="166"/>
      <c r="F6" s="166"/>
      <c r="G6" s="166"/>
      <c r="H6" s="166"/>
      <c r="I6" s="166"/>
      <c r="J6" s="167"/>
    </row>
    <row r="7" spans="2:10">
      <c r="B7" s="165"/>
      <c r="C7" s="166"/>
      <c r="D7" s="166"/>
      <c r="E7" s="166"/>
      <c r="F7" s="166"/>
      <c r="G7" s="166"/>
      <c r="H7" s="166"/>
      <c r="I7" s="166"/>
      <c r="J7" s="167"/>
    </row>
    <row r="8" spans="2:10">
      <c r="B8" s="165" t="s">
        <v>213</v>
      </c>
      <c r="C8" s="166"/>
      <c r="D8" s="166"/>
      <c r="E8" s="166"/>
      <c r="F8" s="166"/>
      <c r="G8" s="166"/>
      <c r="H8" s="166"/>
      <c r="I8" s="166"/>
      <c r="J8" s="167"/>
    </row>
    <row r="9" spans="2:10">
      <c r="B9" s="165"/>
      <c r="C9" s="166"/>
      <c r="D9" s="166"/>
      <c r="E9" s="166"/>
      <c r="F9" s="166"/>
      <c r="G9" s="166"/>
      <c r="H9" s="166"/>
      <c r="I9" s="166"/>
      <c r="J9" s="167"/>
    </row>
    <row r="10" spans="2:10">
      <c r="B10" s="165" t="s">
        <v>233</v>
      </c>
      <c r="C10" s="166"/>
      <c r="D10" s="166"/>
      <c r="E10" s="166"/>
      <c r="F10" s="166"/>
      <c r="G10" s="166"/>
      <c r="H10" s="166"/>
      <c r="I10" s="166"/>
      <c r="J10" s="167"/>
    </row>
    <row r="11" spans="2:10">
      <c r="B11" s="165"/>
      <c r="C11" s="166"/>
      <c r="D11" s="166"/>
      <c r="E11" s="166"/>
      <c r="F11" s="166"/>
      <c r="G11" s="166"/>
      <c r="H11" s="166"/>
      <c r="I11" s="166"/>
      <c r="J11" s="167"/>
    </row>
    <row r="12" spans="2:10">
      <c r="B12" s="171" t="s">
        <v>225</v>
      </c>
      <c r="C12" s="166"/>
      <c r="D12" s="166"/>
      <c r="E12" s="166"/>
      <c r="F12" s="166"/>
      <c r="G12" s="166"/>
      <c r="H12" s="166"/>
      <c r="I12" s="166"/>
      <c r="J12" s="167"/>
    </row>
    <row r="13" spans="2:10">
      <c r="B13" s="165"/>
      <c r="C13" s="166"/>
      <c r="D13" s="166"/>
      <c r="E13" s="166"/>
      <c r="F13" s="166"/>
      <c r="G13" s="166"/>
      <c r="H13" s="166"/>
      <c r="I13" s="166"/>
      <c r="J13" s="167"/>
    </row>
    <row r="14" spans="2:10">
      <c r="B14" s="165" t="s">
        <v>224</v>
      </c>
      <c r="C14" s="166"/>
      <c r="D14" s="166"/>
      <c r="E14" s="166"/>
      <c r="F14" s="166"/>
      <c r="G14" s="166"/>
      <c r="H14" s="166"/>
      <c r="I14" s="166"/>
      <c r="J14" s="167"/>
    </row>
    <row r="15" spans="2:10">
      <c r="B15" s="165"/>
      <c r="C15" s="166"/>
      <c r="D15" s="166"/>
      <c r="E15" s="166"/>
      <c r="F15" s="166"/>
      <c r="G15" s="166"/>
      <c r="H15" s="166"/>
      <c r="I15" s="166"/>
      <c r="J15" s="167"/>
    </row>
    <row r="16" spans="2:10">
      <c r="B16" s="165" t="s">
        <v>219</v>
      </c>
      <c r="C16" s="166"/>
      <c r="D16" s="589"/>
      <c r="E16" s="589"/>
      <c r="F16" s="589"/>
      <c r="G16" s="589"/>
      <c r="H16" s="589"/>
      <c r="I16" s="589"/>
      <c r="J16" s="167"/>
    </row>
    <row r="17" spans="1:11">
      <c r="B17" s="165"/>
      <c r="C17" s="166"/>
      <c r="D17" s="166"/>
      <c r="E17" s="166"/>
      <c r="F17" s="166"/>
      <c r="G17" s="166"/>
      <c r="H17" s="166"/>
      <c r="I17" s="166"/>
      <c r="J17" s="167"/>
    </row>
    <row r="18" spans="1:11">
      <c r="B18" s="165"/>
      <c r="C18" s="166"/>
      <c r="D18" s="166"/>
      <c r="E18" s="166" t="s">
        <v>226</v>
      </c>
      <c r="F18" s="235"/>
      <c r="G18" s="235"/>
      <c r="H18" s="235"/>
      <c r="I18" s="166"/>
      <c r="J18" s="167"/>
    </row>
    <row r="19" spans="1:11">
      <c r="B19" s="165"/>
      <c r="C19" s="166"/>
      <c r="D19" s="166"/>
      <c r="E19" s="166"/>
      <c r="F19" s="166"/>
      <c r="G19" s="166"/>
      <c r="H19" s="166"/>
      <c r="I19" s="166"/>
      <c r="J19" s="167"/>
    </row>
    <row r="20" spans="1:11">
      <c r="B20" s="165" t="s">
        <v>220</v>
      </c>
      <c r="C20" s="166"/>
      <c r="D20" s="166"/>
      <c r="E20" s="166"/>
      <c r="F20" s="166"/>
      <c r="G20" s="166"/>
      <c r="H20" s="166"/>
      <c r="I20" s="166"/>
      <c r="J20" s="167"/>
    </row>
    <row r="21" spans="1:11">
      <c r="B21" s="165"/>
      <c r="C21" s="166"/>
      <c r="D21" s="166"/>
      <c r="E21" s="166"/>
      <c r="F21" s="166"/>
      <c r="G21" s="166"/>
      <c r="H21" s="166"/>
      <c r="I21" s="166"/>
      <c r="J21" s="167"/>
    </row>
    <row r="22" spans="1:11">
      <c r="B22" s="165" t="s">
        <v>221</v>
      </c>
      <c r="C22" s="166"/>
      <c r="D22" s="166"/>
      <c r="E22" s="166"/>
      <c r="F22" s="166"/>
      <c r="G22" s="166"/>
      <c r="H22" s="166"/>
      <c r="I22" s="166"/>
      <c r="J22" s="167"/>
    </row>
    <row r="23" spans="1:11">
      <c r="B23" s="165"/>
      <c r="C23" s="166"/>
      <c r="D23" s="166"/>
      <c r="E23" s="166"/>
      <c r="F23" s="166"/>
      <c r="G23" s="166"/>
      <c r="H23" s="166"/>
      <c r="I23" s="166"/>
      <c r="J23" s="167"/>
    </row>
    <row r="24" spans="1:11">
      <c r="B24" s="165"/>
      <c r="C24" s="166"/>
      <c r="D24" s="166"/>
      <c r="E24" s="166" t="s">
        <v>226</v>
      </c>
      <c r="F24" s="166"/>
      <c r="G24" s="166"/>
      <c r="H24" s="166"/>
      <c r="I24" s="166"/>
      <c r="J24" s="167"/>
    </row>
    <row r="25" spans="1:11">
      <c r="B25" s="165"/>
      <c r="C25" s="166"/>
      <c r="D25" s="166"/>
      <c r="E25" s="166"/>
      <c r="F25" s="166"/>
      <c r="G25" s="166"/>
      <c r="H25" s="166"/>
      <c r="I25" s="166"/>
      <c r="J25" s="167"/>
    </row>
    <row r="26" spans="1:11">
      <c r="B26" s="165"/>
      <c r="C26" s="166"/>
      <c r="D26" s="166"/>
      <c r="E26" s="166" t="s">
        <v>228</v>
      </c>
      <c r="F26" s="166"/>
      <c r="G26" s="166"/>
      <c r="H26" s="166"/>
      <c r="I26" s="166"/>
      <c r="J26" s="167"/>
    </row>
    <row r="27" spans="1:11">
      <c r="B27" s="168"/>
      <c r="C27" s="169"/>
      <c r="D27" s="169"/>
      <c r="E27" s="169"/>
      <c r="F27" s="169"/>
      <c r="G27" s="169"/>
      <c r="H27" s="169"/>
      <c r="I27" s="169"/>
      <c r="J27" s="170"/>
    </row>
    <row r="30" spans="1:11">
      <c r="A30" s="173"/>
      <c r="B30" s="173"/>
      <c r="C30" s="173"/>
      <c r="D30" s="173"/>
      <c r="E30" s="173"/>
      <c r="F30" s="173"/>
      <c r="G30" s="173"/>
      <c r="H30" s="173"/>
      <c r="I30" s="173"/>
      <c r="J30" s="173"/>
      <c r="K30" s="173"/>
    </row>
    <row r="31" spans="1:11">
      <c r="B31" s="160" t="s">
        <v>222</v>
      </c>
    </row>
    <row r="33" spans="2:10" ht="23.4">
      <c r="F33" s="172" t="s">
        <v>214</v>
      </c>
    </row>
    <row r="35" spans="2:10" ht="16.2" customHeight="1">
      <c r="B35" s="161"/>
      <c r="C35" s="162"/>
      <c r="D35" s="162"/>
      <c r="E35" s="162"/>
      <c r="F35" s="162"/>
      <c r="G35" s="162"/>
      <c r="H35" s="162"/>
      <c r="I35" s="162"/>
      <c r="J35" s="164"/>
    </row>
    <row r="36" spans="2:10" ht="16.2" customHeight="1">
      <c r="B36" s="165" t="s">
        <v>373</v>
      </c>
      <c r="C36" s="166"/>
      <c r="D36" s="235"/>
      <c r="E36" s="235"/>
      <c r="F36" s="235"/>
      <c r="G36" s="166" t="s">
        <v>371</v>
      </c>
      <c r="H36" s="166"/>
      <c r="I36" s="166"/>
      <c r="J36" s="167"/>
    </row>
    <row r="37" spans="2:10" ht="16.2" customHeight="1">
      <c r="B37" s="165"/>
      <c r="C37" s="166"/>
      <c r="D37" s="166"/>
      <c r="E37" s="166"/>
      <c r="F37" s="166"/>
      <c r="G37" s="166"/>
      <c r="H37" s="166"/>
      <c r="I37" s="166"/>
      <c r="J37" s="167"/>
    </row>
    <row r="38" spans="2:10" ht="16.2" customHeight="1">
      <c r="B38" s="165" t="s">
        <v>372</v>
      </c>
      <c r="C38" s="166"/>
      <c r="D38" s="235"/>
      <c r="E38" s="235"/>
      <c r="F38" s="235"/>
      <c r="G38" s="235"/>
      <c r="H38" s="235"/>
      <c r="I38" s="235"/>
      <c r="J38" s="167"/>
    </row>
    <row r="39" spans="2:10" ht="16.2" customHeight="1">
      <c r="B39" s="165" t="s">
        <v>375</v>
      </c>
      <c r="C39" s="166"/>
      <c r="D39" s="236"/>
      <c r="E39" s="236"/>
      <c r="F39" s="236"/>
      <c r="G39" s="236"/>
      <c r="H39" s="236"/>
      <c r="I39" s="236"/>
      <c r="J39" s="167"/>
    </row>
    <row r="40" spans="2:10" ht="16.2" customHeight="1">
      <c r="B40" s="165"/>
      <c r="C40" s="166"/>
      <c r="D40" s="166"/>
      <c r="E40" s="166"/>
      <c r="F40" s="166"/>
      <c r="G40" s="166"/>
      <c r="H40" s="166"/>
      <c r="I40" s="166"/>
      <c r="J40" s="167"/>
    </row>
    <row r="41" spans="2:10" ht="16.2" customHeight="1">
      <c r="B41" s="165" t="s">
        <v>215</v>
      </c>
      <c r="C41" s="166"/>
      <c r="D41" s="166"/>
      <c r="E41" s="166"/>
      <c r="F41" s="166"/>
      <c r="G41" s="166"/>
      <c r="H41" s="166"/>
      <c r="I41" s="166"/>
      <c r="J41" s="167"/>
    </row>
    <row r="42" spans="2:10" ht="16.2" customHeight="1">
      <c r="B42" s="165"/>
      <c r="C42" s="166"/>
      <c r="D42" s="166"/>
      <c r="E42" s="166"/>
      <c r="F42" s="166"/>
      <c r="G42" s="166"/>
      <c r="H42" s="166"/>
      <c r="I42" s="166"/>
      <c r="J42" s="167"/>
    </row>
    <row r="43" spans="2:10" ht="16.2" customHeight="1">
      <c r="B43" s="165" t="s">
        <v>234</v>
      </c>
      <c r="C43" s="166"/>
      <c r="D43" s="166"/>
      <c r="E43" s="166"/>
      <c r="F43" s="166"/>
      <c r="G43" s="166"/>
      <c r="H43" s="166"/>
      <c r="I43" s="166"/>
      <c r="J43" s="167"/>
    </row>
    <row r="44" spans="2:10" ht="16.2" customHeight="1">
      <c r="B44" s="165"/>
      <c r="C44" s="166"/>
      <c r="D44" s="166"/>
      <c r="E44" s="166"/>
      <c r="F44" s="166"/>
      <c r="G44" s="166"/>
      <c r="H44" s="166"/>
      <c r="I44" s="166"/>
      <c r="J44" s="167"/>
    </row>
    <row r="45" spans="2:10" ht="16.2" customHeight="1">
      <c r="B45" s="165" t="s">
        <v>216</v>
      </c>
      <c r="C45" s="166"/>
      <c r="D45" s="166"/>
      <c r="E45" s="166"/>
      <c r="F45" s="166"/>
      <c r="G45" s="166"/>
      <c r="H45" s="166"/>
      <c r="I45" s="166"/>
      <c r="J45" s="167"/>
    </row>
    <row r="46" spans="2:10" ht="16.2" customHeight="1">
      <c r="B46" s="165"/>
      <c r="C46" s="166"/>
      <c r="D46" s="166"/>
      <c r="E46" s="166"/>
      <c r="F46" s="166"/>
      <c r="G46" s="166"/>
      <c r="H46" s="166"/>
      <c r="I46" s="166"/>
      <c r="J46" s="167"/>
    </row>
    <row r="47" spans="2:10" ht="16.2" customHeight="1">
      <c r="B47" s="165" t="s">
        <v>217</v>
      </c>
      <c r="C47" s="166"/>
      <c r="D47" s="166"/>
      <c r="E47" s="166"/>
      <c r="F47" s="166"/>
      <c r="G47" s="166"/>
      <c r="H47" s="166"/>
      <c r="I47" s="166"/>
      <c r="J47" s="167"/>
    </row>
    <row r="48" spans="2:10" ht="16.2" customHeight="1">
      <c r="B48" s="165"/>
      <c r="C48" s="166"/>
      <c r="D48" s="166"/>
      <c r="E48" s="166"/>
      <c r="F48" s="166"/>
      <c r="G48" s="166"/>
      <c r="H48" s="166"/>
      <c r="I48" s="166"/>
      <c r="J48" s="167"/>
    </row>
    <row r="49" spans="2:10" ht="16.2" customHeight="1">
      <c r="B49" s="165" t="s">
        <v>223</v>
      </c>
      <c r="C49" s="166"/>
      <c r="D49" s="166"/>
      <c r="E49" s="166"/>
      <c r="F49" s="166"/>
      <c r="G49" s="166"/>
      <c r="H49" s="166"/>
      <c r="I49" s="166"/>
      <c r="J49" s="167"/>
    </row>
    <row r="50" spans="2:10" ht="16.2" customHeight="1">
      <c r="B50" s="165"/>
      <c r="C50" s="166"/>
      <c r="D50" s="166"/>
      <c r="E50" s="166"/>
      <c r="F50" s="166"/>
      <c r="G50" s="166"/>
      <c r="H50" s="166"/>
      <c r="I50" s="166"/>
      <c r="J50" s="167"/>
    </row>
    <row r="51" spans="2:10" ht="16.2" customHeight="1">
      <c r="B51" s="165"/>
      <c r="C51" s="166"/>
      <c r="D51" s="166"/>
      <c r="E51" s="166" t="s">
        <v>226</v>
      </c>
      <c r="F51" s="166"/>
      <c r="G51" s="166"/>
      <c r="H51" s="166"/>
      <c r="I51" s="166"/>
      <c r="J51" s="167"/>
    </row>
    <row r="52" spans="2:10" ht="16.2" customHeight="1">
      <c r="B52" s="165"/>
      <c r="C52" s="166"/>
      <c r="D52" s="166"/>
      <c r="E52" s="166"/>
      <c r="F52" s="166"/>
      <c r="G52" s="166"/>
      <c r="H52" s="166"/>
      <c r="I52" s="166"/>
      <c r="J52" s="167"/>
    </row>
    <row r="53" spans="2:10" ht="16.2" customHeight="1">
      <c r="B53" s="165"/>
      <c r="C53" s="166"/>
      <c r="D53" s="166"/>
      <c r="E53" s="166" t="s">
        <v>227</v>
      </c>
      <c r="F53" s="166"/>
      <c r="G53" s="166"/>
      <c r="H53" s="166"/>
      <c r="I53" s="166"/>
      <c r="J53" s="167"/>
    </row>
    <row r="54" spans="2:10" ht="16.2" customHeight="1">
      <c r="B54" s="168"/>
      <c r="C54" s="169"/>
      <c r="D54" s="169"/>
      <c r="E54" s="169"/>
      <c r="F54" s="169"/>
      <c r="G54" s="169"/>
      <c r="H54" s="169"/>
      <c r="I54" s="169"/>
      <c r="J54" s="170"/>
    </row>
  </sheetData>
  <mergeCells count="1">
    <mergeCell ref="D16:I16"/>
  </mergeCells>
  <phoneticPr fontId="3"/>
  <pageMargins left="0.23" right="0.21" top="0.2" bottom="0.28000000000000003"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7551"/>
    <pageSetUpPr fitToPage="1"/>
  </sheetPr>
  <dimension ref="A1:O65"/>
  <sheetViews>
    <sheetView view="pageBreakPreview" zoomScale="60" zoomScaleNormal="40" workbookViewId="0">
      <selection activeCell="B7" sqref="B7:D7"/>
    </sheetView>
  </sheetViews>
  <sheetFormatPr defaultRowHeight="13.2"/>
  <cols>
    <col min="1" max="1" width="26.88671875" style="14" customWidth="1"/>
    <col min="2" max="2" width="62.21875" style="14" customWidth="1"/>
    <col min="3" max="3" width="5.44140625" style="14" customWidth="1"/>
    <col min="4" max="4" width="33.21875" style="14" customWidth="1"/>
    <col min="5" max="256" width="8.88671875" style="14"/>
    <col min="257" max="257" width="26.88671875" style="14" customWidth="1"/>
    <col min="258" max="258" width="62.21875" style="14" customWidth="1"/>
    <col min="259" max="259" width="5.44140625" style="14" customWidth="1"/>
    <col min="260" max="260" width="33.21875" style="14" customWidth="1"/>
    <col min="261" max="512" width="8.88671875" style="14"/>
    <col min="513" max="513" width="26.88671875" style="14" customWidth="1"/>
    <col min="514" max="514" width="62.21875" style="14" customWidth="1"/>
    <col min="515" max="515" width="5.44140625" style="14" customWidth="1"/>
    <col min="516" max="516" width="33.21875" style="14" customWidth="1"/>
    <col min="517" max="768" width="8.88671875" style="14"/>
    <col min="769" max="769" width="26.88671875" style="14" customWidth="1"/>
    <col min="770" max="770" width="62.21875" style="14" customWidth="1"/>
    <col min="771" max="771" width="5.44140625" style="14" customWidth="1"/>
    <col min="772" max="772" width="33.21875" style="14" customWidth="1"/>
    <col min="773" max="1024" width="8.88671875" style="14"/>
    <col min="1025" max="1025" width="26.88671875" style="14" customWidth="1"/>
    <col min="1026" max="1026" width="62.21875" style="14" customWidth="1"/>
    <col min="1027" max="1027" width="5.44140625" style="14" customWidth="1"/>
    <col min="1028" max="1028" width="33.21875" style="14" customWidth="1"/>
    <col min="1029" max="1280" width="8.88671875" style="14"/>
    <col min="1281" max="1281" width="26.88671875" style="14" customWidth="1"/>
    <col min="1282" max="1282" width="62.21875" style="14" customWidth="1"/>
    <col min="1283" max="1283" width="5.44140625" style="14" customWidth="1"/>
    <col min="1284" max="1284" width="33.21875" style="14" customWidth="1"/>
    <col min="1285" max="1536" width="8.88671875" style="14"/>
    <col min="1537" max="1537" width="26.88671875" style="14" customWidth="1"/>
    <col min="1538" max="1538" width="62.21875" style="14" customWidth="1"/>
    <col min="1539" max="1539" width="5.44140625" style="14" customWidth="1"/>
    <col min="1540" max="1540" width="33.21875" style="14" customWidth="1"/>
    <col min="1541" max="1792" width="8.88671875" style="14"/>
    <col min="1793" max="1793" width="26.88671875" style="14" customWidth="1"/>
    <col min="1794" max="1794" width="62.21875" style="14" customWidth="1"/>
    <col min="1795" max="1795" width="5.44140625" style="14" customWidth="1"/>
    <col min="1796" max="1796" width="33.21875" style="14" customWidth="1"/>
    <col min="1797" max="2048" width="8.88671875" style="14"/>
    <col min="2049" max="2049" width="26.88671875" style="14" customWidth="1"/>
    <col min="2050" max="2050" width="62.21875" style="14" customWidth="1"/>
    <col min="2051" max="2051" width="5.44140625" style="14" customWidth="1"/>
    <col min="2052" max="2052" width="33.21875" style="14" customWidth="1"/>
    <col min="2053" max="2304" width="8.88671875" style="14"/>
    <col min="2305" max="2305" width="26.88671875" style="14" customWidth="1"/>
    <col min="2306" max="2306" width="62.21875" style="14" customWidth="1"/>
    <col min="2307" max="2307" width="5.44140625" style="14" customWidth="1"/>
    <col min="2308" max="2308" width="33.21875" style="14" customWidth="1"/>
    <col min="2309" max="2560" width="8.88671875" style="14"/>
    <col min="2561" max="2561" width="26.88671875" style="14" customWidth="1"/>
    <col min="2562" max="2562" width="62.21875" style="14" customWidth="1"/>
    <col min="2563" max="2563" width="5.44140625" style="14" customWidth="1"/>
    <col min="2564" max="2564" width="33.21875" style="14" customWidth="1"/>
    <col min="2565" max="2816" width="8.88671875" style="14"/>
    <col min="2817" max="2817" width="26.88671875" style="14" customWidth="1"/>
    <col min="2818" max="2818" width="62.21875" style="14" customWidth="1"/>
    <col min="2819" max="2819" width="5.44140625" style="14" customWidth="1"/>
    <col min="2820" max="2820" width="33.21875" style="14" customWidth="1"/>
    <col min="2821" max="3072" width="8.88671875" style="14"/>
    <col min="3073" max="3073" width="26.88671875" style="14" customWidth="1"/>
    <col min="3074" max="3074" width="62.21875" style="14" customWidth="1"/>
    <col min="3075" max="3075" width="5.44140625" style="14" customWidth="1"/>
    <col min="3076" max="3076" width="33.21875" style="14" customWidth="1"/>
    <col min="3077" max="3328" width="8.88671875" style="14"/>
    <col min="3329" max="3329" width="26.88671875" style="14" customWidth="1"/>
    <col min="3330" max="3330" width="62.21875" style="14" customWidth="1"/>
    <col min="3331" max="3331" width="5.44140625" style="14" customWidth="1"/>
    <col min="3332" max="3332" width="33.21875" style="14" customWidth="1"/>
    <col min="3333" max="3584" width="8.88671875" style="14"/>
    <col min="3585" max="3585" width="26.88671875" style="14" customWidth="1"/>
    <col min="3586" max="3586" width="62.21875" style="14" customWidth="1"/>
    <col min="3587" max="3587" width="5.44140625" style="14" customWidth="1"/>
    <col min="3588" max="3588" width="33.21875" style="14" customWidth="1"/>
    <col min="3589" max="3840" width="8.88671875" style="14"/>
    <col min="3841" max="3841" width="26.88671875" style="14" customWidth="1"/>
    <col min="3842" max="3842" width="62.21875" style="14" customWidth="1"/>
    <col min="3843" max="3843" width="5.44140625" style="14" customWidth="1"/>
    <col min="3844" max="3844" width="33.21875" style="14" customWidth="1"/>
    <col min="3845" max="4096" width="8.88671875" style="14"/>
    <col min="4097" max="4097" width="26.88671875" style="14" customWidth="1"/>
    <col min="4098" max="4098" width="62.21875" style="14" customWidth="1"/>
    <col min="4099" max="4099" width="5.44140625" style="14" customWidth="1"/>
    <col min="4100" max="4100" width="33.21875" style="14" customWidth="1"/>
    <col min="4101" max="4352" width="8.88671875" style="14"/>
    <col min="4353" max="4353" width="26.88671875" style="14" customWidth="1"/>
    <col min="4354" max="4354" width="62.21875" style="14" customWidth="1"/>
    <col min="4355" max="4355" width="5.44140625" style="14" customWidth="1"/>
    <col min="4356" max="4356" width="33.21875" style="14" customWidth="1"/>
    <col min="4357" max="4608" width="8.88671875" style="14"/>
    <col min="4609" max="4609" width="26.88671875" style="14" customWidth="1"/>
    <col min="4610" max="4610" width="62.21875" style="14" customWidth="1"/>
    <col min="4611" max="4611" width="5.44140625" style="14" customWidth="1"/>
    <col min="4612" max="4612" width="33.21875" style="14" customWidth="1"/>
    <col min="4613" max="4864" width="8.88671875" style="14"/>
    <col min="4865" max="4865" width="26.88671875" style="14" customWidth="1"/>
    <col min="4866" max="4866" width="62.21875" style="14" customWidth="1"/>
    <col min="4867" max="4867" width="5.44140625" style="14" customWidth="1"/>
    <col min="4868" max="4868" width="33.21875" style="14" customWidth="1"/>
    <col min="4869" max="5120" width="8.88671875" style="14"/>
    <col min="5121" max="5121" width="26.88671875" style="14" customWidth="1"/>
    <col min="5122" max="5122" width="62.21875" style="14" customWidth="1"/>
    <col min="5123" max="5123" width="5.44140625" style="14" customWidth="1"/>
    <col min="5124" max="5124" width="33.21875" style="14" customWidth="1"/>
    <col min="5125" max="5376" width="8.88671875" style="14"/>
    <col min="5377" max="5377" width="26.88671875" style="14" customWidth="1"/>
    <col min="5378" max="5378" width="62.21875" style="14" customWidth="1"/>
    <col min="5379" max="5379" width="5.44140625" style="14" customWidth="1"/>
    <col min="5380" max="5380" width="33.21875" style="14" customWidth="1"/>
    <col min="5381" max="5632" width="8.88671875" style="14"/>
    <col min="5633" max="5633" width="26.88671875" style="14" customWidth="1"/>
    <col min="5634" max="5634" width="62.21875" style="14" customWidth="1"/>
    <col min="5635" max="5635" width="5.44140625" style="14" customWidth="1"/>
    <col min="5636" max="5636" width="33.21875" style="14" customWidth="1"/>
    <col min="5637" max="5888" width="8.88671875" style="14"/>
    <col min="5889" max="5889" width="26.88671875" style="14" customWidth="1"/>
    <col min="5890" max="5890" width="62.21875" style="14" customWidth="1"/>
    <col min="5891" max="5891" width="5.44140625" style="14" customWidth="1"/>
    <col min="5892" max="5892" width="33.21875" style="14" customWidth="1"/>
    <col min="5893" max="6144" width="8.88671875" style="14"/>
    <col min="6145" max="6145" width="26.88671875" style="14" customWidth="1"/>
    <col min="6146" max="6146" width="62.21875" style="14" customWidth="1"/>
    <col min="6147" max="6147" width="5.44140625" style="14" customWidth="1"/>
    <col min="6148" max="6148" width="33.21875" style="14" customWidth="1"/>
    <col min="6149" max="6400" width="8.88671875" style="14"/>
    <col min="6401" max="6401" width="26.88671875" style="14" customWidth="1"/>
    <col min="6402" max="6402" width="62.21875" style="14" customWidth="1"/>
    <col min="6403" max="6403" width="5.44140625" style="14" customWidth="1"/>
    <col min="6404" max="6404" width="33.21875" style="14" customWidth="1"/>
    <col min="6405" max="6656" width="8.88671875" style="14"/>
    <col min="6657" max="6657" width="26.88671875" style="14" customWidth="1"/>
    <col min="6658" max="6658" width="62.21875" style="14" customWidth="1"/>
    <col min="6659" max="6659" width="5.44140625" style="14" customWidth="1"/>
    <col min="6660" max="6660" width="33.21875" style="14" customWidth="1"/>
    <col min="6661" max="6912" width="8.88671875" style="14"/>
    <col min="6913" max="6913" width="26.88671875" style="14" customWidth="1"/>
    <col min="6914" max="6914" width="62.21875" style="14" customWidth="1"/>
    <col min="6915" max="6915" width="5.44140625" style="14" customWidth="1"/>
    <col min="6916" max="6916" width="33.21875" style="14" customWidth="1"/>
    <col min="6917" max="7168" width="8.88671875" style="14"/>
    <col min="7169" max="7169" width="26.88671875" style="14" customWidth="1"/>
    <col min="7170" max="7170" width="62.21875" style="14" customWidth="1"/>
    <col min="7171" max="7171" width="5.44140625" style="14" customWidth="1"/>
    <col min="7172" max="7172" width="33.21875" style="14" customWidth="1"/>
    <col min="7173" max="7424" width="8.88671875" style="14"/>
    <col min="7425" max="7425" width="26.88671875" style="14" customWidth="1"/>
    <col min="7426" max="7426" width="62.21875" style="14" customWidth="1"/>
    <col min="7427" max="7427" width="5.44140625" style="14" customWidth="1"/>
    <col min="7428" max="7428" width="33.21875" style="14" customWidth="1"/>
    <col min="7429" max="7680" width="8.88671875" style="14"/>
    <col min="7681" max="7681" width="26.88671875" style="14" customWidth="1"/>
    <col min="7682" max="7682" width="62.21875" style="14" customWidth="1"/>
    <col min="7683" max="7683" width="5.44140625" style="14" customWidth="1"/>
    <col min="7684" max="7684" width="33.21875" style="14" customWidth="1"/>
    <col min="7685" max="7936" width="8.88671875" style="14"/>
    <col min="7937" max="7937" width="26.88671875" style="14" customWidth="1"/>
    <col min="7938" max="7938" width="62.21875" style="14" customWidth="1"/>
    <col min="7939" max="7939" width="5.44140625" style="14" customWidth="1"/>
    <col min="7940" max="7940" width="33.21875" style="14" customWidth="1"/>
    <col min="7941" max="8192" width="8.88671875" style="14"/>
    <col min="8193" max="8193" width="26.88671875" style="14" customWidth="1"/>
    <col min="8194" max="8194" width="62.21875" style="14" customWidth="1"/>
    <col min="8195" max="8195" width="5.44140625" style="14" customWidth="1"/>
    <col min="8196" max="8196" width="33.21875" style="14" customWidth="1"/>
    <col min="8197" max="8448" width="8.88671875" style="14"/>
    <col min="8449" max="8449" width="26.88671875" style="14" customWidth="1"/>
    <col min="8450" max="8450" width="62.21875" style="14" customWidth="1"/>
    <col min="8451" max="8451" width="5.44140625" style="14" customWidth="1"/>
    <col min="8452" max="8452" width="33.21875" style="14" customWidth="1"/>
    <col min="8453" max="8704" width="8.88671875" style="14"/>
    <col min="8705" max="8705" width="26.88671875" style="14" customWidth="1"/>
    <col min="8706" max="8706" width="62.21875" style="14" customWidth="1"/>
    <col min="8707" max="8707" width="5.44140625" style="14" customWidth="1"/>
    <col min="8708" max="8708" width="33.21875" style="14" customWidth="1"/>
    <col min="8709" max="8960" width="8.88671875" style="14"/>
    <col min="8961" max="8961" width="26.88671875" style="14" customWidth="1"/>
    <col min="8962" max="8962" width="62.21875" style="14" customWidth="1"/>
    <col min="8963" max="8963" width="5.44140625" style="14" customWidth="1"/>
    <col min="8964" max="8964" width="33.21875" style="14" customWidth="1"/>
    <col min="8965" max="9216" width="8.88671875" style="14"/>
    <col min="9217" max="9217" width="26.88671875" style="14" customWidth="1"/>
    <col min="9218" max="9218" width="62.21875" style="14" customWidth="1"/>
    <col min="9219" max="9219" width="5.44140625" style="14" customWidth="1"/>
    <col min="9220" max="9220" width="33.21875" style="14" customWidth="1"/>
    <col min="9221" max="9472" width="8.88671875" style="14"/>
    <col min="9473" max="9473" width="26.88671875" style="14" customWidth="1"/>
    <col min="9474" max="9474" width="62.21875" style="14" customWidth="1"/>
    <col min="9475" max="9475" width="5.44140625" style="14" customWidth="1"/>
    <col min="9476" max="9476" width="33.21875" style="14" customWidth="1"/>
    <col min="9477" max="9728" width="8.88671875" style="14"/>
    <col min="9729" max="9729" width="26.88671875" style="14" customWidth="1"/>
    <col min="9730" max="9730" width="62.21875" style="14" customWidth="1"/>
    <col min="9731" max="9731" width="5.44140625" style="14" customWidth="1"/>
    <col min="9732" max="9732" width="33.21875" style="14" customWidth="1"/>
    <col min="9733" max="9984" width="8.88671875" style="14"/>
    <col min="9985" max="9985" width="26.88671875" style="14" customWidth="1"/>
    <col min="9986" max="9986" width="62.21875" style="14" customWidth="1"/>
    <col min="9987" max="9987" width="5.44140625" style="14" customWidth="1"/>
    <col min="9988" max="9988" width="33.21875" style="14" customWidth="1"/>
    <col min="9989" max="10240" width="8.88671875" style="14"/>
    <col min="10241" max="10241" width="26.88671875" style="14" customWidth="1"/>
    <col min="10242" max="10242" width="62.21875" style="14" customWidth="1"/>
    <col min="10243" max="10243" width="5.44140625" style="14" customWidth="1"/>
    <col min="10244" max="10244" width="33.21875" style="14" customWidth="1"/>
    <col min="10245" max="10496" width="8.88671875" style="14"/>
    <col min="10497" max="10497" width="26.88671875" style="14" customWidth="1"/>
    <col min="10498" max="10498" width="62.21875" style="14" customWidth="1"/>
    <col min="10499" max="10499" width="5.44140625" style="14" customWidth="1"/>
    <col min="10500" max="10500" width="33.21875" style="14" customWidth="1"/>
    <col min="10501" max="10752" width="8.88671875" style="14"/>
    <col min="10753" max="10753" width="26.88671875" style="14" customWidth="1"/>
    <col min="10754" max="10754" width="62.21875" style="14" customWidth="1"/>
    <col min="10755" max="10755" width="5.44140625" style="14" customWidth="1"/>
    <col min="10756" max="10756" width="33.21875" style="14" customWidth="1"/>
    <col min="10757" max="11008" width="8.88671875" style="14"/>
    <col min="11009" max="11009" width="26.88671875" style="14" customWidth="1"/>
    <col min="11010" max="11010" width="62.21875" style="14" customWidth="1"/>
    <col min="11011" max="11011" width="5.44140625" style="14" customWidth="1"/>
    <col min="11012" max="11012" width="33.21875" style="14" customWidth="1"/>
    <col min="11013" max="11264" width="8.88671875" style="14"/>
    <col min="11265" max="11265" width="26.88671875" style="14" customWidth="1"/>
    <col min="11266" max="11266" width="62.21875" style="14" customWidth="1"/>
    <col min="11267" max="11267" width="5.44140625" style="14" customWidth="1"/>
    <col min="11268" max="11268" width="33.21875" style="14" customWidth="1"/>
    <col min="11269" max="11520" width="8.88671875" style="14"/>
    <col min="11521" max="11521" width="26.88671875" style="14" customWidth="1"/>
    <col min="11522" max="11522" width="62.21875" style="14" customWidth="1"/>
    <col min="11523" max="11523" width="5.44140625" style="14" customWidth="1"/>
    <col min="11524" max="11524" width="33.21875" style="14" customWidth="1"/>
    <col min="11525" max="11776" width="8.88671875" style="14"/>
    <col min="11777" max="11777" width="26.88671875" style="14" customWidth="1"/>
    <col min="11778" max="11778" width="62.21875" style="14" customWidth="1"/>
    <col min="11779" max="11779" width="5.44140625" style="14" customWidth="1"/>
    <col min="11780" max="11780" width="33.21875" style="14" customWidth="1"/>
    <col min="11781" max="12032" width="8.88671875" style="14"/>
    <col min="12033" max="12033" width="26.88671875" style="14" customWidth="1"/>
    <col min="12034" max="12034" width="62.21875" style="14" customWidth="1"/>
    <col min="12035" max="12035" width="5.44140625" style="14" customWidth="1"/>
    <col min="12036" max="12036" width="33.21875" style="14" customWidth="1"/>
    <col min="12037" max="12288" width="8.88671875" style="14"/>
    <col min="12289" max="12289" width="26.88671875" style="14" customWidth="1"/>
    <col min="12290" max="12290" width="62.21875" style="14" customWidth="1"/>
    <col min="12291" max="12291" width="5.44140625" style="14" customWidth="1"/>
    <col min="12292" max="12292" width="33.21875" style="14" customWidth="1"/>
    <col min="12293" max="12544" width="8.88671875" style="14"/>
    <col min="12545" max="12545" width="26.88671875" style="14" customWidth="1"/>
    <col min="12546" max="12546" width="62.21875" style="14" customWidth="1"/>
    <col min="12547" max="12547" width="5.44140625" style="14" customWidth="1"/>
    <col min="12548" max="12548" width="33.21875" style="14" customWidth="1"/>
    <col min="12549" max="12800" width="8.88671875" style="14"/>
    <col min="12801" max="12801" width="26.88671875" style="14" customWidth="1"/>
    <col min="12802" max="12802" width="62.21875" style="14" customWidth="1"/>
    <col min="12803" max="12803" width="5.44140625" style="14" customWidth="1"/>
    <col min="12804" max="12804" width="33.21875" style="14" customWidth="1"/>
    <col min="12805" max="13056" width="8.88671875" style="14"/>
    <col min="13057" max="13057" width="26.88671875" style="14" customWidth="1"/>
    <col min="13058" max="13058" width="62.21875" style="14" customWidth="1"/>
    <col min="13059" max="13059" width="5.44140625" style="14" customWidth="1"/>
    <col min="13060" max="13060" width="33.21875" style="14" customWidth="1"/>
    <col min="13061" max="13312" width="8.88671875" style="14"/>
    <col min="13313" max="13313" width="26.88671875" style="14" customWidth="1"/>
    <col min="13314" max="13314" width="62.21875" style="14" customWidth="1"/>
    <col min="13315" max="13315" width="5.44140625" style="14" customWidth="1"/>
    <col min="13316" max="13316" width="33.21875" style="14" customWidth="1"/>
    <col min="13317" max="13568" width="8.88671875" style="14"/>
    <col min="13569" max="13569" width="26.88671875" style="14" customWidth="1"/>
    <col min="13570" max="13570" width="62.21875" style="14" customWidth="1"/>
    <col min="13571" max="13571" width="5.44140625" style="14" customWidth="1"/>
    <col min="13572" max="13572" width="33.21875" style="14" customWidth="1"/>
    <col min="13573" max="13824" width="8.88671875" style="14"/>
    <col min="13825" max="13825" width="26.88671875" style="14" customWidth="1"/>
    <col min="13826" max="13826" width="62.21875" style="14" customWidth="1"/>
    <col min="13827" max="13827" width="5.44140625" style="14" customWidth="1"/>
    <col min="13828" max="13828" width="33.21875" style="14" customWidth="1"/>
    <col min="13829" max="14080" width="8.88671875" style="14"/>
    <col min="14081" max="14081" width="26.88671875" style="14" customWidth="1"/>
    <col min="14082" max="14082" width="62.21875" style="14" customWidth="1"/>
    <col min="14083" max="14083" width="5.44140625" style="14" customWidth="1"/>
    <col min="14084" max="14084" width="33.21875" style="14" customWidth="1"/>
    <col min="14085" max="14336" width="8.88671875" style="14"/>
    <col min="14337" max="14337" width="26.88671875" style="14" customWidth="1"/>
    <col min="14338" max="14338" width="62.21875" style="14" customWidth="1"/>
    <col min="14339" max="14339" width="5.44140625" style="14" customWidth="1"/>
    <col min="14340" max="14340" width="33.21875" style="14" customWidth="1"/>
    <col min="14341" max="14592" width="8.88671875" style="14"/>
    <col min="14593" max="14593" width="26.88671875" style="14" customWidth="1"/>
    <col min="14594" max="14594" width="62.21875" style="14" customWidth="1"/>
    <col min="14595" max="14595" width="5.44140625" style="14" customWidth="1"/>
    <col min="14596" max="14596" width="33.21875" style="14" customWidth="1"/>
    <col min="14597" max="14848" width="8.88671875" style="14"/>
    <col min="14849" max="14849" width="26.88671875" style="14" customWidth="1"/>
    <col min="14850" max="14850" width="62.21875" style="14" customWidth="1"/>
    <col min="14851" max="14851" width="5.44140625" style="14" customWidth="1"/>
    <col min="14852" max="14852" width="33.21875" style="14" customWidth="1"/>
    <col min="14853" max="15104" width="8.88671875" style="14"/>
    <col min="15105" max="15105" width="26.88671875" style="14" customWidth="1"/>
    <col min="15106" max="15106" width="62.21875" style="14" customWidth="1"/>
    <col min="15107" max="15107" width="5.44140625" style="14" customWidth="1"/>
    <col min="15108" max="15108" width="33.21875" style="14" customWidth="1"/>
    <col min="15109" max="15360" width="8.88671875" style="14"/>
    <col min="15361" max="15361" width="26.88671875" style="14" customWidth="1"/>
    <col min="15362" max="15362" width="62.21875" style="14" customWidth="1"/>
    <col min="15363" max="15363" width="5.44140625" style="14" customWidth="1"/>
    <col min="15364" max="15364" width="33.21875" style="14" customWidth="1"/>
    <col min="15365" max="15616" width="8.88671875" style="14"/>
    <col min="15617" max="15617" width="26.88671875" style="14" customWidth="1"/>
    <col min="15618" max="15618" width="62.21875" style="14" customWidth="1"/>
    <col min="15619" max="15619" width="5.44140625" style="14" customWidth="1"/>
    <col min="15620" max="15620" width="33.21875" style="14" customWidth="1"/>
    <col min="15621" max="15872" width="8.88671875" style="14"/>
    <col min="15873" max="15873" width="26.88671875" style="14" customWidth="1"/>
    <col min="15874" max="15874" width="62.21875" style="14" customWidth="1"/>
    <col min="15875" max="15875" width="5.44140625" style="14" customWidth="1"/>
    <col min="15876" max="15876" width="33.21875" style="14" customWidth="1"/>
    <col min="15877" max="16128" width="8.88671875" style="14"/>
    <col min="16129" max="16129" width="26.88671875" style="14" customWidth="1"/>
    <col min="16130" max="16130" width="62.21875" style="14" customWidth="1"/>
    <col min="16131" max="16131" width="5.44140625" style="14" customWidth="1"/>
    <col min="16132" max="16132" width="33.21875" style="14" customWidth="1"/>
    <col min="16133" max="16384" width="8.88671875" style="14"/>
  </cols>
  <sheetData>
    <row r="1" spans="1:15">
      <c r="A1" s="590" t="s">
        <v>356</v>
      </c>
      <c r="B1" s="590"/>
      <c r="C1" s="590"/>
      <c r="D1" s="590"/>
    </row>
    <row r="2" spans="1:15">
      <c r="A2" s="590"/>
      <c r="B2" s="590"/>
      <c r="C2" s="590"/>
      <c r="D2" s="590"/>
    </row>
    <row r="5" spans="1:15" ht="19.2">
      <c r="C5" s="217"/>
      <c r="D5" s="217" t="s">
        <v>367</v>
      </c>
    </row>
    <row r="6" spans="1:15" ht="13.8" thickBot="1">
      <c r="C6" s="591"/>
      <c r="D6" s="591"/>
      <c r="E6" s="591"/>
      <c r="F6" s="591"/>
      <c r="G6" s="591"/>
      <c r="H6" s="591"/>
      <c r="I6" s="591"/>
      <c r="J6" s="591"/>
      <c r="K6" s="591"/>
      <c r="L6" s="591"/>
      <c r="M6" s="591"/>
      <c r="N6" s="591"/>
      <c r="O6" s="591"/>
    </row>
    <row r="7" spans="1:15" ht="36.75" customHeight="1" thickBot="1">
      <c r="A7" s="218" t="s">
        <v>357</v>
      </c>
      <c r="B7" s="594" t="str">
        <f>IF(ISERROR(VLOOKUP(会社情報!C3,入力用!$A$3:$F$99,3,0))=TRUE,"",IF(VLOOKUP(会社情報!C3,入力用!$A$3:$F$99,3,0)="","",VLOOKUP(会社情報!C3,入力用!$A$3:$F$99,3,0)))</f>
        <v>会 津   太 郎</v>
      </c>
      <c r="C7" s="595"/>
      <c r="D7" s="596"/>
    </row>
    <row r="8" spans="1:15" ht="36.75" customHeight="1" thickBot="1">
      <c r="A8" s="218" t="s">
        <v>358</v>
      </c>
      <c r="B8" s="594" t="str">
        <f>IF(ISERROR(VLOOKUP(会社情報!C3,入力用!$A$3:$J$99,9,0))=TRUE,"",IF(VLOOKUP(会社情報!C3,入力用!$A$3:$J$99,9,0)="","",VLOOKUP(会社情報!C3,入力用!$A$3:$J$99,9,0)))</f>
        <v xml:space="preserve">会津若松市中央九丁目9番9号 </v>
      </c>
      <c r="C8" s="595"/>
      <c r="D8" s="596"/>
    </row>
    <row r="9" spans="1:15" ht="36.75" customHeight="1" thickBot="1">
      <c r="A9" s="221" t="s">
        <v>359</v>
      </c>
      <c r="B9" s="597" t="str">
        <f>IF(会社情報!D13="","　　　　　　（　　　　　　）",会社情報!D13)</f>
        <v>22-2222</v>
      </c>
      <c r="C9" s="598"/>
      <c r="D9" s="599"/>
    </row>
    <row r="11" spans="1:15" ht="19.2">
      <c r="A11" s="34" t="s">
        <v>360</v>
      </c>
    </row>
    <row r="12" spans="1:15" ht="13.8" thickBot="1"/>
    <row r="13" spans="1:15">
      <c r="A13" s="222"/>
      <c r="B13" s="219"/>
      <c r="C13" s="219"/>
      <c r="D13" s="220"/>
    </row>
    <row r="14" spans="1:15">
      <c r="A14" s="223"/>
      <c r="B14" s="30"/>
      <c r="C14" s="30"/>
      <c r="D14" s="63"/>
    </row>
    <row r="15" spans="1:15">
      <c r="A15" s="223"/>
      <c r="B15" s="30"/>
      <c r="C15" s="30"/>
      <c r="D15" s="63"/>
    </row>
    <row r="16" spans="1:15">
      <c r="A16" s="223"/>
      <c r="B16" s="30"/>
      <c r="C16" s="30"/>
      <c r="D16" s="63"/>
    </row>
    <row r="17" spans="1:4">
      <c r="A17" s="223"/>
      <c r="B17" s="30"/>
      <c r="C17" s="30"/>
      <c r="D17" s="63"/>
    </row>
    <row r="18" spans="1:4">
      <c r="A18" s="223"/>
      <c r="B18" s="30"/>
      <c r="C18" s="30"/>
      <c r="D18" s="63"/>
    </row>
    <row r="19" spans="1:4">
      <c r="A19" s="223"/>
      <c r="B19" s="30"/>
      <c r="C19" s="30"/>
      <c r="D19" s="63"/>
    </row>
    <row r="20" spans="1:4">
      <c r="A20" s="223"/>
      <c r="B20" s="30"/>
      <c r="C20" s="30"/>
      <c r="D20" s="63"/>
    </row>
    <row r="21" spans="1:4">
      <c r="A21" s="223"/>
      <c r="B21" s="30"/>
      <c r="C21" s="30"/>
      <c r="D21" s="63"/>
    </row>
    <row r="22" spans="1:4">
      <c r="A22" s="223"/>
      <c r="B22" s="30"/>
      <c r="C22" s="30"/>
      <c r="D22" s="63"/>
    </row>
    <row r="23" spans="1:4">
      <c r="A23" s="223"/>
      <c r="B23" s="30"/>
      <c r="C23" s="30"/>
      <c r="D23" s="63"/>
    </row>
    <row r="24" spans="1:4">
      <c r="A24" s="223"/>
      <c r="B24" s="30"/>
      <c r="C24" s="30"/>
      <c r="D24" s="63"/>
    </row>
    <row r="25" spans="1:4">
      <c r="A25" s="223"/>
      <c r="B25" s="30"/>
      <c r="C25" s="30"/>
      <c r="D25" s="63"/>
    </row>
    <row r="26" spans="1:4">
      <c r="A26" s="223"/>
      <c r="B26" s="30"/>
      <c r="C26" s="30"/>
      <c r="D26" s="63"/>
    </row>
    <row r="27" spans="1:4">
      <c r="A27" s="223"/>
      <c r="B27" s="30"/>
      <c r="C27" s="30"/>
      <c r="D27" s="63"/>
    </row>
    <row r="28" spans="1:4">
      <c r="A28" s="223"/>
      <c r="B28" s="30"/>
      <c r="C28" s="30"/>
      <c r="D28" s="63"/>
    </row>
    <row r="29" spans="1:4">
      <c r="A29" s="223"/>
      <c r="B29" s="30"/>
      <c r="C29" s="30"/>
      <c r="D29" s="63"/>
    </row>
    <row r="30" spans="1:4">
      <c r="A30" s="223"/>
      <c r="B30" s="30"/>
      <c r="C30" s="30"/>
      <c r="D30" s="63"/>
    </row>
    <row r="31" spans="1:4">
      <c r="A31" s="223"/>
      <c r="B31" s="30"/>
      <c r="C31" s="30"/>
      <c r="D31" s="63"/>
    </row>
    <row r="32" spans="1:4">
      <c r="A32" s="223"/>
      <c r="B32" s="30"/>
      <c r="C32" s="30"/>
      <c r="D32" s="63"/>
    </row>
    <row r="33" spans="1:4">
      <c r="A33" s="223"/>
      <c r="B33" s="30"/>
      <c r="C33" s="30"/>
      <c r="D33" s="63"/>
    </row>
    <row r="34" spans="1:4">
      <c r="A34" s="223"/>
      <c r="B34" s="30"/>
      <c r="C34" s="30"/>
      <c r="D34" s="63"/>
    </row>
    <row r="35" spans="1:4">
      <c r="A35" s="223"/>
      <c r="B35" s="30"/>
      <c r="C35" s="30"/>
      <c r="D35" s="63"/>
    </row>
    <row r="36" spans="1:4">
      <c r="A36" s="223"/>
      <c r="B36" s="30"/>
      <c r="C36" s="30"/>
      <c r="D36" s="63"/>
    </row>
    <row r="37" spans="1:4">
      <c r="A37" s="223"/>
      <c r="B37" s="30"/>
      <c r="C37" s="30"/>
      <c r="D37" s="63"/>
    </row>
    <row r="38" spans="1:4">
      <c r="A38" s="223"/>
      <c r="B38" s="30"/>
      <c r="C38" s="30"/>
      <c r="D38" s="63"/>
    </row>
    <row r="39" spans="1:4">
      <c r="A39" s="223"/>
      <c r="B39" s="30"/>
      <c r="C39" s="30"/>
      <c r="D39" s="63"/>
    </row>
    <row r="40" spans="1:4">
      <c r="A40" s="223"/>
      <c r="B40" s="30"/>
      <c r="C40" s="30"/>
      <c r="D40" s="63"/>
    </row>
    <row r="41" spans="1:4">
      <c r="A41" s="223"/>
      <c r="B41" s="30"/>
      <c r="C41" s="30"/>
      <c r="D41" s="63"/>
    </row>
    <row r="42" spans="1:4">
      <c r="A42" s="223"/>
      <c r="B42" s="30"/>
      <c r="C42" s="30"/>
      <c r="D42" s="63"/>
    </row>
    <row r="43" spans="1:4">
      <c r="A43" s="223"/>
      <c r="B43" s="30"/>
      <c r="C43" s="30"/>
      <c r="D43" s="63"/>
    </row>
    <row r="44" spans="1:4">
      <c r="A44" s="223"/>
      <c r="B44" s="30"/>
      <c r="C44" s="30"/>
      <c r="D44" s="63"/>
    </row>
    <row r="45" spans="1:4">
      <c r="A45" s="223"/>
      <c r="B45" s="30"/>
      <c r="C45" s="30"/>
      <c r="D45" s="63"/>
    </row>
    <row r="46" spans="1:4">
      <c r="A46" s="223"/>
      <c r="B46" s="30"/>
      <c r="C46" s="30"/>
      <c r="D46" s="63"/>
    </row>
    <row r="47" spans="1:4">
      <c r="A47" s="223"/>
      <c r="B47" s="30"/>
      <c r="C47" s="30"/>
      <c r="D47" s="63"/>
    </row>
    <row r="48" spans="1:4">
      <c r="A48" s="223"/>
      <c r="B48" s="30"/>
      <c r="C48" s="30"/>
      <c r="D48" s="63"/>
    </row>
    <row r="49" spans="1:4">
      <c r="A49" s="223"/>
      <c r="B49" s="30"/>
      <c r="C49" s="30"/>
      <c r="D49" s="63"/>
    </row>
    <row r="50" spans="1:4">
      <c r="A50" s="223"/>
      <c r="B50" s="30"/>
      <c r="C50" s="30"/>
      <c r="D50" s="63"/>
    </row>
    <row r="51" spans="1:4" ht="13.8" thickBot="1">
      <c r="A51" s="224"/>
      <c r="B51" s="15"/>
      <c r="C51" s="15"/>
      <c r="D51" s="68"/>
    </row>
    <row r="52" spans="1:4" ht="36" customHeight="1"/>
    <row r="53" spans="1:4" ht="34.5" customHeight="1">
      <c r="A53" s="592" t="s">
        <v>361</v>
      </c>
      <c r="B53" s="592"/>
      <c r="C53" s="592"/>
      <c r="D53" s="592"/>
    </row>
    <row r="54" spans="1:4" s="1" customFormat="1" ht="62.25" customHeight="1">
      <c r="A54" s="593" t="s">
        <v>362</v>
      </c>
      <c r="B54" s="593"/>
      <c r="C54" s="593"/>
      <c r="D54" s="593"/>
    </row>
    <row r="55" spans="1:4" ht="6.75" customHeight="1">
      <c r="A55" s="225"/>
      <c r="B55" s="214"/>
      <c r="C55" s="214"/>
      <c r="D55" s="226"/>
    </row>
    <row r="56" spans="1:4" ht="31.5" customHeight="1">
      <c r="A56" s="227" t="s">
        <v>363</v>
      </c>
      <c r="B56" s="232" t="str">
        <f>IF(会社情報!D18="","",会社情報!D18)</f>
        <v>㈱○○工務店</v>
      </c>
      <c r="C56" s="214"/>
    </row>
    <row r="57" spans="1:4" ht="35.25" customHeight="1">
      <c r="A57" s="214" t="s">
        <v>364</v>
      </c>
      <c r="B57" s="232" t="str">
        <f>IF(ISERROR(VLOOKUP(会社情報!C3,入力用!$A$3:$N$99,14,0))=TRUE,"　　　　　　　　　　",IF(VLOOKUP(会社情報!C3,入力用!$A$3:$N$99,14,0)="","　　　　　　　　　　",VLOOKUP(会社情報!C3,入力用!$A$3:$N$99,14,0)))</f>
        <v>若松十四郎</v>
      </c>
      <c r="C57" s="214"/>
    </row>
    <row r="58" spans="1:4" ht="35.25" customHeight="1">
      <c r="A58" s="228" t="s">
        <v>365</v>
      </c>
      <c r="B58" s="228"/>
      <c r="C58" s="214"/>
      <c r="D58" s="30"/>
    </row>
    <row r="59" spans="1:4" ht="22.5" customHeight="1" thickBot="1">
      <c r="A59" s="213"/>
      <c r="B59" s="228"/>
      <c r="C59" s="214"/>
      <c r="D59" s="30"/>
    </row>
    <row r="60" spans="1:4" ht="35.25" customHeight="1" thickBot="1">
      <c r="A60" s="213"/>
      <c r="B60" s="228"/>
      <c r="C60" s="214"/>
      <c r="D60" s="229" t="s">
        <v>366</v>
      </c>
    </row>
    <row r="61" spans="1:4" ht="35.25" customHeight="1" thickBot="1">
      <c r="A61" s="213"/>
      <c r="B61" s="228"/>
      <c r="C61" s="214"/>
      <c r="D61" s="230" t="str">
        <f>IF(ISERROR(VLOOKUP(会社情報!C3,入力用!$A$3:$L$99,12,0))=TRUE,"有　 ・　 無",IF(VLOOKUP(会社情報!C3,入力用!$A$3:$L$99,12,0)="","有　 ・　 無",VLOOKUP(会社情報!C3,入力用!$A$3:$L$99,12,0)))</f>
        <v>無</v>
      </c>
    </row>
    <row r="62" spans="1:4" ht="19.2">
      <c r="A62" s="30"/>
      <c r="B62" s="231"/>
      <c r="C62" s="30"/>
    </row>
    <row r="63" spans="1:4" ht="18.75" customHeight="1">
      <c r="A63" s="592"/>
      <c r="B63" s="592"/>
      <c r="C63" s="592"/>
      <c r="D63" s="592"/>
    </row>
    <row r="64" spans="1:4" ht="20.25" customHeight="1">
      <c r="A64" s="30"/>
      <c r="B64" s="231"/>
      <c r="C64" s="30"/>
      <c r="D64" s="30"/>
    </row>
    <row r="65" ht="17.25" customHeight="1"/>
  </sheetData>
  <mergeCells count="8">
    <mergeCell ref="A1:D2"/>
    <mergeCell ref="C6:O6"/>
    <mergeCell ref="A53:D53"/>
    <mergeCell ref="A54:D54"/>
    <mergeCell ref="A63:D63"/>
    <mergeCell ref="B8:D8"/>
    <mergeCell ref="B7:D7"/>
    <mergeCell ref="B9:D9"/>
  </mergeCells>
  <phoneticPr fontId="3"/>
  <printOptions horizontalCentered="1" verticalCentered="1"/>
  <pageMargins left="0" right="0" top="0" bottom="0" header="0" footer="0"/>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97551"/>
  </sheetPr>
  <dimension ref="A1:P46"/>
  <sheetViews>
    <sheetView view="pageBreakPreview" zoomScale="70" zoomScaleNormal="100" zoomScaleSheetLayoutView="70" workbookViewId="0">
      <selection activeCell="E11" sqref="E11"/>
    </sheetView>
  </sheetViews>
  <sheetFormatPr defaultRowHeight="13.2"/>
  <cols>
    <col min="1" max="1" width="16.109375" style="14" customWidth="1"/>
    <col min="2" max="2" width="7" style="14" customWidth="1"/>
    <col min="3" max="3" width="9.88671875" style="14" customWidth="1"/>
    <col min="4" max="4" width="22" style="14" customWidth="1"/>
    <col min="5" max="5" width="9.88671875" style="14" customWidth="1"/>
    <col min="6" max="6" width="7" style="14" customWidth="1"/>
    <col min="7" max="7" width="9.88671875" style="14" customWidth="1"/>
    <col min="8" max="8" width="22" style="14" customWidth="1"/>
    <col min="9" max="9" width="9.88671875" style="14" customWidth="1"/>
    <col min="10" max="10" width="6.21875" style="14" customWidth="1"/>
    <col min="11" max="11" width="9" style="14"/>
    <col min="12" max="12" width="12" style="14" customWidth="1"/>
    <col min="13" max="256" width="9" style="14"/>
    <col min="257" max="257" width="16.109375" style="14" customWidth="1"/>
    <col min="258" max="258" width="7" style="14" customWidth="1"/>
    <col min="259" max="259" width="9.88671875" style="14" customWidth="1"/>
    <col min="260" max="260" width="22" style="14" customWidth="1"/>
    <col min="261" max="261" width="9.88671875" style="14" customWidth="1"/>
    <col min="262" max="262" width="7" style="14" customWidth="1"/>
    <col min="263" max="263" width="9.88671875" style="14" customWidth="1"/>
    <col min="264" max="264" width="22" style="14" customWidth="1"/>
    <col min="265" max="265" width="9.88671875" style="14" customWidth="1"/>
    <col min="266" max="266" width="6.21875" style="14" customWidth="1"/>
    <col min="267" max="267" width="9" style="14"/>
    <col min="268" max="268" width="12" style="14" customWidth="1"/>
    <col min="269" max="512" width="9" style="14"/>
    <col min="513" max="513" width="16.109375" style="14" customWidth="1"/>
    <col min="514" max="514" width="7" style="14" customWidth="1"/>
    <col min="515" max="515" width="9.88671875" style="14" customWidth="1"/>
    <col min="516" max="516" width="22" style="14" customWidth="1"/>
    <col min="517" max="517" width="9.88671875" style="14" customWidth="1"/>
    <col min="518" max="518" width="7" style="14" customWidth="1"/>
    <col min="519" max="519" width="9.88671875" style="14" customWidth="1"/>
    <col min="520" max="520" width="22" style="14" customWidth="1"/>
    <col min="521" max="521" width="9.88671875" style="14" customWidth="1"/>
    <col min="522" max="522" width="6.21875" style="14" customWidth="1"/>
    <col min="523" max="523" width="9" style="14"/>
    <col min="524" max="524" width="12" style="14" customWidth="1"/>
    <col min="525" max="768" width="9" style="14"/>
    <col min="769" max="769" width="16.109375" style="14" customWidth="1"/>
    <col min="770" max="770" width="7" style="14" customWidth="1"/>
    <col min="771" max="771" width="9.88671875" style="14" customWidth="1"/>
    <col min="772" max="772" width="22" style="14" customWidth="1"/>
    <col min="773" max="773" width="9.88671875" style="14" customWidth="1"/>
    <col min="774" max="774" width="7" style="14" customWidth="1"/>
    <col min="775" max="775" width="9.88671875" style="14" customWidth="1"/>
    <col min="776" max="776" width="22" style="14" customWidth="1"/>
    <col min="777" max="777" width="9.88671875" style="14" customWidth="1"/>
    <col min="778" max="778" width="6.21875" style="14" customWidth="1"/>
    <col min="779" max="779" width="9" style="14"/>
    <col min="780" max="780" width="12" style="14" customWidth="1"/>
    <col min="781" max="1024" width="9" style="14"/>
    <col min="1025" max="1025" width="16.109375" style="14" customWidth="1"/>
    <col min="1026" max="1026" width="7" style="14" customWidth="1"/>
    <col min="1027" max="1027" width="9.88671875" style="14" customWidth="1"/>
    <col min="1028" max="1028" width="22" style="14" customWidth="1"/>
    <col min="1029" max="1029" width="9.88671875" style="14" customWidth="1"/>
    <col min="1030" max="1030" width="7" style="14" customWidth="1"/>
    <col min="1031" max="1031" width="9.88671875" style="14" customWidth="1"/>
    <col min="1032" max="1032" width="22" style="14" customWidth="1"/>
    <col min="1033" max="1033" width="9.88671875" style="14" customWidth="1"/>
    <col min="1034" max="1034" width="6.21875" style="14" customWidth="1"/>
    <col min="1035" max="1035" width="9" style="14"/>
    <col min="1036" max="1036" width="12" style="14" customWidth="1"/>
    <col min="1037" max="1280" width="9" style="14"/>
    <col min="1281" max="1281" width="16.109375" style="14" customWidth="1"/>
    <col min="1282" max="1282" width="7" style="14" customWidth="1"/>
    <col min="1283" max="1283" width="9.88671875" style="14" customWidth="1"/>
    <col min="1284" max="1284" width="22" style="14" customWidth="1"/>
    <col min="1285" max="1285" width="9.88671875" style="14" customWidth="1"/>
    <col min="1286" max="1286" width="7" style="14" customWidth="1"/>
    <col min="1287" max="1287" width="9.88671875" style="14" customWidth="1"/>
    <col min="1288" max="1288" width="22" style="14" customWidth="1"/>
    <col min="1289" max="1289" width="9.88671875" style="14" customWidth="1"/>
    <col min="1290" max="1290" width="6.21875" style="14" customWidth="1"/>
    <col min="1291" max="1291" width="9" style="14"/>
    <col min="1292" max="1292" width="12" style="14" customWidth="1"/>
    <col min="1293" max="1536" width="9" style="14"/>
    <col min="1537" max="1537" width="16.109375" style="14" customWidth="1"/>
    <col min="1538" max="1538" width="7" style="14" customWidth="1"/>
    <col min="1539" max="1539" width="9.88671875" style="14" customWidth="1"/>
    <col min="1540" max="1540" width="22" style="14" customWidth="1"/>
    <col min="1541" max="1541" width="9.88671875" style="14" customWidth="1"/>
    <col min="1542" max="1542" width="7" style="14" customWidth="1"/>
    <col min="1543" max="1543" width="9.88671875" style="14" customWidth="1"/>
    <col min="1544" max="1544" width="22" style="14" customWidth="1"/>
    <col min="1545" max="1545" width="9.88671875" style="14" customWidth="1"/>
    <col min="1546" max="1546" width="6.21875" style="14" customWidth="1"/>
    <col min="1547" max="1547" width="9" style="14"/>
    <col min="1548" max="1548" width="12" style="14" customWidth="1"/>
    <col min="1549" max="1792" width="9" style="14"/>
    <col min="1793" max="1793" width="16.109375" style="14" customWidth="1"/>
    <col min="1794" max="1794" width="7" style="14" customWidth="1"/>
    <col min="1795" max="1795" width="9.88671875" style="14" customWidth="1"/>
    <col min="1796" max="1796" width="22" style="14" customWidth="1"/>
    <col min="1797" max="1797" width="9.88671875" style="14" customWidth="1"/>
    <col min="1798" max="1798" width="7" style="14" customWidth="1"/>
    <col min="1799" max="1799" width="9.88671875" style="14" customWidth="1"/>
    <col min="1800" max="1800" width="22" style="14" customWidth="1"/>
    <col min="1801" max="1801" width="9.88671875" style="14" customWidth="1"/>
    <col min="1802" max="1802" width="6.21875" style="14" customWidth="1"/>
    <col min="1803" max="1803" width="9" style="14"/>
    <col min="1804" max="1804" width="12" style="14" customWidth="1"/>
    <col min="1805" max="2048" width="9" style="14"/>
    <col min="2049" max="2049" width="16.109375" style="14" customWidth="1"/>
    <col min="2050" max="2050" width="7" style="14" customWidth="1"/>
    <col min="2051" max="2051" width="9.88671875" style="14" customWidth="1"/>
    <col min="2052" max="2052" width="22" style="14" customWidth="1"/>
    <col min="2053" max="2053" width="9.88671875" style="14" customWidth="1"/>
    <col min="2054" max="2054" width="7" style="14" customWidth="1"/>
    <col min="2055" max="2055" width="9.88671875" style="14" customWidth="1"/>
    <col min="2056" max="2056" width="22" style="14" customWidth="1"/>
    <col min="2057" max="2057" width="9.88671875" style="14" customWidth="1"/>
    <col min="2058" max="2058" width="6.21875" style="14" customWidth="1"/>
    <col min="2059" max="2059" width="9" style="14"/>
    <col min="2060" max="2060" width="12" style="14" customWidth="1"/>
    <col min="2061" max="2304" width="9" style="14"/>
    <col min="2305" max="2305" width="16.109375" style="14" customWidth="1"/>
    <col min="2306" max="2306" width="7" style="14" customWidth="1"/>
    <col min="2307" max="2307" width="9.88671875" style="14" customWidth="1"/>
    <col min="2308" max="2308" width="22" style="14" customWidth="1"/>
    <col min="2309" max="2309" width="9.88671875" style="14" customWidth="1"/>
    <col min="2310" max="2310" width="7" style="14" customWidth="1"/>
    <col min="2311" max="2311" width="9.88671875" style="14" customWidth="1"/>
    <col min="2312" max="2312" width="22" style="14" customWidth="1"/>
    <col min="2313" max="2313" width="9.88671875" style="14" customWidth="1"/>
    <col min="2314" max="2314" width="6.21875" style="14" customWidth="1"/>
    <col min="2315" max="2315" width="9" style="14"/>
    <col min="2316" max="2316" width="12" style="14" customWidth="1"/>
    <col min="2317" max="2560" width="9" style="14"/>
    <col min="2561" max="2561" width="16.109375" style="14" customWidth="1"/>
    <col min="2562" max="2562" width="7" style="14" customWidth="1"/>
    <col min="2563" max="2563" width="9.88671875" style="14" customWidth="1"/>
    <col min="2564" max="2564" width="22" style="14" customWidth="1"/>
    <col min="2565" max="2565" width="9.88671875" style="14" customWidth="1"/>
    <col min="2566" max="2566" width="7" style="14" customWidth="1"/>
    <col min="2567" max="2567" width="9.88671875" style="14" customWidth="1"/>
    <col min="2568" max="2568" width="22" style="14" customWidth="1"/>
    <col min="2569" max="2569" width="9.88671875" style="14" customWidth="1"/>
    <col min="2570" max="2570" width="6.21875" style="14" customWidth="1"/>
    <col min="2571" max="2571" width="9" style="14"/>
    <col min="2572" max="2572" width="12" style="14" customWidth="1"/>
    <col min="2573" max="2816" width="9" style="14"/>
    <col min="2817" max="2817" width="16.109375" style="14" customWidth="1"/>
    <col min="2818" max="2818" width="7" style="14" customWidth="1"/>
    <col min="2819" max="2819" width="9.88671875" style="14" customWidth="1"/>
    <col min="2820" max="2820" width="22" style="14" customWidth="1"/>
    <col min="2821" max="2821" width="9.88671875" style="14" customWidth="1"/>
    <col min="2822" max="2822" width="7" style="14" customWidth="1"/>
    <col min="2823" max="2823" width="9.88671875" style="14" customWidth="1"/>
    <col min="2824" max="2824" width="22" style="14" customWidth="1"/>
    <col min="2825" max="2825" width="9.88671875" style="14" customWidth="1"/>
    <col min="2826" max="2826" width="6.21875" style="14" customWidth="1"/>
    <col min="2827" max="2827" width="9" style="14"/>
    <col min="2828" max="2828" width="12" style="14" customWidth="1"/>
    <col min="2829" max="3072" width="9" style="14"/>
    <col min="3073" max="3073" width="16.109375" style="14" customWidth="1"/>
    <col min="3074" max="3074" width="7" style="14" customWidth="1"/>
    <col min="3075" max="3075" width="9.88671875" style="14" customWidth="1"/>
    <col min="3076" max="3076" width="22" style="14" customWidth="1"/>
    <col min="3077" max="3077" width="9.88671875" style="14" customWidth="1"/>
    <col min="3078" max="3078" width="7" style="14" customWidth="1"/>
    <col min="3079" max="3079" width="9.88671875" style="14" customWidth="1"/>
    <col min="3080" max="3080" width="22" style="14" customWidth="1"/>
    <col min="3081" max="3081" width="9.88671875" style="14" customWidth="1"/>
    <col min="3082" max="3082" width="6.21875" style="14" customWidth="1"/>
    <col min="3083" max="3083" width="9" style="14"/>
    <col min="3084" max="3084" width="12" style="14" customWidth="1"/>
    <col min="3085" max="3328" width="9" style="14"/>
    <col min="3329" max="3329" width="16.109375" style="14" customWidth="1"/>
    <col min="3330" max="3330" width="7" style="14" customWidth="1"/>
    <col min="3331" max="3331" width="9.88671875" style="14" customWidth="1"/>
    <col min="3332" max="3332" width="22" style="14" customWidth="1"/>
    <col min="3333" max="3333" width="9.88671875" style="14" customWidth="1"/>
    <col min="3334" max="3334" width="7" style="14" customWidth="1"/>
    <col min="3335" max="3335" width="9.88671875" style="14" customWidth="1"/>
    <col min="3336" max="3336" width="22" style="14" customWidth="1"/>
    <col min="3337" max="3337" width="9.88671875" style="14" customWidth="1"/>
    <col min="3338" max="3338" width="6.21875" style="14" customWidth="1"/>
    <col min="3339" max="3339" width="9" style="14"/>
    <col min="3340" max="3340" width="12" style="14" customWidth="1"/>
    <col min="3341" max="3584" width="9" style="14"/>
    <col min="3585" max="3585" width="16.109375" style="14" customWidth="1"/>
    <col min="3586" max="3586" width="7" style="14" customWidth="1"/>
    <col min="3587" max="3587" width="9.88671875" style="14" customWidth="1"/>
    <col min="3588" max="3588" width="22" style="14" customWidth="1"/>
    <col min="3589" max="3589" width="9.88671875" style="14" customWidth="1"/>
    <col min="3590" max="3590" width="7" style="14" customWidth="1"/>
    <col min="3591" max="3591" width="9.88671875" style="14" customWidth="1"/>
    <col min="3592" max="3592" width="22" style="14" customWidth="1"/>
    <col min="3593" max="3593" width="9.88671875" style="14" customWidth="1"/>
    <col min="3594" max="3594" width="6.21875" style="14" customWidth="1"/>
    <col min="3595" max="3595" width="9" style="14"/>
    <col min="3596" max="3596" width="12" style="14" customWidth="1"/>
    <col min="3597" max="3840" width="9" style="14"/>
    <col min="3841" max="3841" width="16.109375" style="14" customWidth="1"/>
    <col min="3842" max="3842" width="7" style="14" customWidth="1"/>
    <col min="3843" max="3843" width="9.88671875" style="14" customWidth="1"/>
    <col min="3844" max="3844" width="22" style="14" customWidth="1"/>
    <col min="3845" max="3845" width="9.88671875" style="14" customWidth="1"/>
    <col min="3846" max="3846" width="7" style="14" customWidth="1"/>
    <col min="3847" max="3847" width="9.88671875" style="14" customWidth="1"/>
    <col min="3848" max="3848" width="22" style="14" customWidth="1"/>
    <col min="3849" max="3849" width="9.88671875" style="14" customWidth="1"/>
    <col min="3850" max="3850" width="6.21875" style="14" customWidth="1"/>
    <col min="3851" max="3851" width="9" style="14"/>
    <col min="3852" max="3852" width="12" style="14" customWidth="1"/>
    <col min="3853" max="4096" width="9" style="14"/>
    <col min="4097" max="4097" width="16.109375" style="14" customWidth="1"/>
    <col min="4098" max="4098" width="7" style="14" customWidth="1"/>
    <col min="4099" max="4099" width="9.88671875" style="14" customWidth="1"/>
    <col min="4100" max="4100" width="22" style="14" customWidth="1"/>
    <col min="4101" max="4101" width="9.88671875" style="14" customWidth="1"/>
    <col min="4102" max="4102" width="7" style="14" customWidth="1"/>
    <col min="4103" max="4103" width="9.88671875" style="14" customWidth="1"/>
    <col min="4104" max="4104" width="22" style="14" customWidth="1"/>
    <col min="4105" max="4105" width="9.88671875" style="14" customWidth="1"/>
    <col min="4106" max="4106" width="6.21875" style="14" customWidth="1"/>
    <col min="4107" max="4107" width="9" style="14"/>
    <col min="4108" max="4108" width="12" style="14" customWidth="1"/>
    <col min="4109" max="4352" width="9" style="14"/>
    <col min="4353" max="4353" width="16.109375" style="14" customWidth="1"/>
    <col min="4354" max="4354" width="7" style="14" customWidth="1"/>
    <col min="4355" max="4355" width="9.88671875" style="14" customWidth="1"/>
    <col min="4356" max="4356" width="22" style="14" customWidth="1"/>
    <col min="4357" max="4357" width="9.88671875" style="14" customWidth="1"/>
    <col min="4358" max="4358" width="7" style="14" customWidth="1"/>
    <col min="4359" max="4359" width="9.88671875" style="14" customWidth="1"/>
    <col min="4360" max="4360" width="22" style="14" customWidth="1"/>
    <col min="4361" max="4361" width="9.88671875" style="14" customWidth="1"/>
    <col min="4362" max="4362" width="6.21875" style="14" customWidth="1"/>
    <col min="4363" max="4363" width="9" style="14"/>
    <col min="4364" max="4364" width="12" style="14" customWidth="1"/>
    <col min="4365" max="4608" width="9" style="14"/>
    <col min="4609" max="4609" width="16.109375" style="14" customWidth="1"/>
    <col min="4610" max="4610" width="7" style="14" customWidth="1"/>
    <col min="4611" max="4611" width="9.88671875" style="14" customWidth="1"/>
    <col min="4612" max="4612" width="22" style="14" customWidth="1"/>
    <col min="4613" max="4613" width="9.88671875" style="14" customWidth="1"/>
    <col min="4614" max="4614" width="7" style="14" customWidth="1"/>
    <col min="4615" max="4615" width="9.88671875" style="14" customWidth="1"/>
    <col min="4616" max="4616" width="22" style="14" customWidth="1"/>
    <col min="4617" max="4617" width="9.88671875" style="14" customWidth="1"/>
    <col min="4618" max="4618" width="6.21875" style="14" customWidth="1"/>
    <col min="4619" max="4619" width="9" style="14"/>
    <col min="4620" max="4620" width="12" style="14" customWidth="1"/>
    <col min="4621" max="4864" width="9" style="14"/>
    <col min="4865" max="4865" width="16.109375" style="14" customWidth="1"/>
    <col min="4866" max="4866" width="7" style="14" customWidth="1"/>
    <col min="4867" max="4867" width="9.88671875" style="14" customWidth="1"/>
    <col min="4868" max="4868" width="22" style="14" customWidth="1"/>
    <col min="4869" max="4869" width="9.88671875" style="14" customWidth="1"/>
    <col min="4870" max="4870" width="7" style="14" customWidth="1"/>
    <col min="4871" max="4871" width="9.88671875" style="14" customWidth="1"/>
    <col min="4872" max="4872" width="22" style="14" customWidth="1"/>
    <col min="4873" max="4873" width="9.88671875" style="14" customWidth="1"/>
    <col min="4874" max="4874" width="6.21875" style="14" customWidth="1"/>
    <col min="4875" max="4875" width="9" style="14"/>
    <col min="4876" max="4876" width="12" style="14" customWidth="1"/>
    <col min="4877" max="5120" width="9" style="14"/>
    <col min="5121" max="5121" width="16.109375" style="14" customWidth="1"/>
    <col min="5122" max="5122" width="7" style="14" customWidth="1"/>
    <col min="5123" max="5123" width="9.88671875" style="14" customWidth="1"/>
    <col min="5124" max="5124" width="22" style="14" customWidth="1"/>
    <col min="5125" max="5125" width="9.88671875" style="14" customWidth="1"/>
    <col min="5126" max="5126" width="7" style="14" customWidth="1"/>
    <col min="5127" max="5127" width="9.88671875" style="14" customWidth="1"/>
    <col min="5128" max="5128" width="22" style="14" customWidth="1"/>
    <col min="5129" max="5129" width="9.88671875" style="14" customWidth="1"/>
    <col min="5130" max="5130" width="6.21875" style="14" customWidth="1"/>
    <col min="5131" max="5131" width="9" style="14"/>
    <col min="5132" max="5132" width="12" style="14" customWidth="1"/>
    <col min="5133" max="5376" width="9" style="14"/>
    <col min="5377" max="5377" width="16.109375" style="14" customWidth="1"/>
    <col min="5378" max="5378" width="7" style="14" customWidth="1"/>
    <col min="5379" max="5379" width="9.88671875" style="14" customWidth="1"/>
    <col min="5380" max="5380" width="22" style="14" customWidth="1"/>
    <col min="5381" max="5381" width="9.88671875" style="14" customWidth="1"/>
    <col min="5382" max="5382" width="7" style="14" customWidth="1"/>
    <col min="5383" max="5383" width="9.88671875" style="14" customWidth="1"/>
    <col min="5384" max="5384" width="22" style="14" customWidth="1"/>
    <col min="5385" max="5385" width="9.88671875" style="14" customWidth="1"/>
    <col min="5386" max="5386" width="6.21875" style="14" customWidth="1"/>
    <col min="5387" max="5387" width="9" style="14"/>
    <col min="5388" max="5388" width="12" style="14" customWidth="1"/>
    <col min="5389" max="5632" width="9" style="14"/>
    <col min="5633" max="5633" width="16.109375" style="14" customWidth="1"/>
    <col min="5634" max="5634" width="7" style="14" customWidth="1"/>
    <col min="5635" max="5635" width="9.88671875" style="14" customWidth="1"/>
    <col min="5636" max="5636" width="22" style="14" customWidth="1"/>
    <col min="5637" max="5637" width="9.88671875" style="14" customWidth="1"/>
    <col min="5638" max="5638" width="7" style="14" customWidth="1"/>
    <col min="5639" max="5639" width="9.88671875" style="14" customWidth="1"/>
    <col min="5640" max="5640" width="22" style="14" customWidth="1"/>
    <col min="5641" max="5641" width="9.88671875" style="14" customWidth="1"/>
    <col min="5642" max="5642" width="6.21875" style="14" customWidth="1"/>
    <col min="5643" max="5643" width="9" style="14"/>
    <col min="5644" max="5644" width="12" style="14" customWidth="1"/>
    <col min="5645" max="5888" width="9" style="14"/>
    <col min="5889" max="5889" width="16.109375" style="14" customWidth="1"/>
    <col min="5890" max="5890" width="7" style="14" customWidth="1"/>
    <col min="5891" max="5891" width="9.88671875" style="14" customWidth="1"/>
    <col min="5892" max="5892" width="22" style="14" customWidth="1"/>
    <col min="5893" max="5893" width="9.88671875" style="14" customWidth="1"/>
    <col min="5894" max="5894" width="7" style="14" customWidth="1"/>
    <col min="5895" max="5895" width="9.88671875" style="14" customWidth="1"/>
    <col min="5896" max="5896" width="22" style="14" customWidth="1"/>
    <col min="5897" max="5897" width="9.88671875" style="14" customWidth="1"/>
    <col min="5898" max="5898" width="6.21875" style="14" customWidth="1"/>
    <col min="5899" max="5899" width="9" style="14"/>
    <col min="5900" max="5900" width="12" style="14" customWidth="1"/>
    <col min="5901" max="6144" width="9" style="14"/>
    <col min="6145" max="6145" width="16.109375" style="14" customWidth="1"/>
    <col min="6146" max="6146" width="7" style="14" customWidth="1"/>
    <col min="6147" max="6147" width="9.88671875" style="14" customWidth="1"/>
    <col min="6148" max="6148" width="22" style="14" customWidth="1"/>
    <col min="6149" max="6149" width="9.88671875" style="14" customWidth="1"/>
    <col min="6150" max="6150" width="7" style="14" customWidth="1"/>
    <col min="6151" max="6151" width="9.88671875" style="14" customWidth="1"/>
    <col min="6152" max="6152" width="22" style="14" customWidth="1"/>
    <col min="6153" max="6153" width="9.88671875" style="14" customWidth="1"/>
    <col min="6154" max="6154" width="6.21875" style="14" customWidth="1"/>
    <col min="6155" max="6155" width="9" style="14"/>
    <col min="6156" max="6156" width="12" style="14" customWidth="1"/>
    <col min="6157" max="6400" width="9" style="14"/>
    <col min="6401" max="6401" width="16.109375" style="14" customWidth="1"/>
    <col min="6402" max="6402" width="7" style="14" customWidth="1"/>
    <col min="6403" max="6403" width="9.88671875" style="14" customWidth="1"/>
    <col min="6404" max="6404" width="22" style="14" customWidth="1"/>
    <col min="6405" max="6405" width="9.88671875" style="14" customWidth="1"/>
    <col min="6406" max="6406" width="7" style="14" customWidth="1"/>
    <col min="6407" max="6407" width="9.88671875" style="14" customWidth="1"/>
    <col min="6408" max="6408" width="22" style="14" customWidth="1"/>
    <col min="6409" max="6409" width="9.88671875" style="14" customWidth="1"/>
    <col min="6410" max="6410" width="6.21875" style="14" customWidth="1"/>
    <col min="6411" max="6411" width="9" style="14"/>
    <col min="6412" max="6412" width="12" style="14" customWidth="1"/>
    <col min="6413" max="6656" width="9" style="14"/>
    <col min="6657" max="6657" width="16.109375" style="14" customWidth="1"/>
    <col min="6658" max="6658" width="7" style="14" customWidth="1"/>
    <col min="6659" max="6659" width="9.88671875" style="14" customWidth="1"/>
    <col min="6660" max="6660" width="22" style="14" customWidth="1"/>
    <col min="6661" max="6661" width="9.88671875" style="14" customWidth="1"/>
    <col min="6662" max="6662" width="7" style="14" customWidth="1"/>
    <col min="6663" max="6663" width="9.88671875" style="14" customWidth="1"/>
    <col min="6664" max="6664" width="22" style="14" customWidth="1"/>
    <col min="6665" max="6665" width="9.88671875" style="14" customWidth="1"/>
    <col min="6666" max="6666" width="6.21875" style="14" customWidth="1"/>
    <col min="6667" max="6667" width="9" style="14"/>
    <col min="6668" max="6668" width="12" style="14" customWidth="1"/>
    <col min="6669" max="6912" width="9" style="14"/>
    <col min="6913" max="6913" width="16.109375" style="14" customWidth="1"/>
    <col min="6914" max="6914" width="7" style="14" customWidth="1"/>
    <col min="6915" max="6915" width="9.88671875" style="14" customWidth="1"/>
    <col min="6916" max="6916" width="22" style="14" customWidth="1"/>
    <col min="6917" max="6917" width="9.88671875" style="14" customWidth="1"/>
    <col min="6918" max="6918" width="7" style="14" customWidth="1"/>
    <col min="6919" max="6919" width="9.88671875" style="14" customWidth="1"/>
    <col min="6920" max="6920" width="22" style="14" customWidth="1"/>
    <col min="6921" max="6921" width="9.88671875" style="14" customWidth="1"/>
    <col min="6922" max="6922" width="6.21875" style="14" customWidth="1"/>
    <col min="6923" max="6923" width="9" style="14"/>
    <col min="6924" max="6924" width="12" style="14" customWidth="1"/>
    <col min="6925" max="7168" width="9" style="14"/>
    <col min="7169" max="7169" width="16.109375" style="14" customWidth="1"/>
    <col min="7170" max="7170" width="7" style="14" customWidth="1"/>
    <col min="7171" max="7171" width="9.88671875" style="14" customWidth="1"/>
    <col min="7172" max="7172" width="22" style="14" customWidth="1"/>
    <col min="7173" max="7173" width="9.88671875" style="14" customWidth="1"/>
    <col min="7174" max="7174" width="7" style="14" customWidth="1"/>
    <col min="7175" max="7175" width="9.88671875" style="14" customWidth="1"/>
    <col min="7176" max="7176" width="22" style="14" customWidth="1"/>
    <col min="7177" max="7177" width="9.88671875" style="14" customWidth="1"/>
    <col min="7178" max="7178" width="6.21875" style="14" customWidth="1"/>
    <col min="7179" max="7179" width="9" style="14"/>
    <col min="7180" max="7180" width="12" style="14" customWidth="1"/>
    <col min="7181" max="7424" width="9" style="14"/>
    <col min="7425" max="7425" width="16.109375" style="14" customWidth="1"/>
    <col min="7426" max="7426" width="7" style="14" customWidth="1"/>
    <col min="7427" max="7427" width="9.88671875" style="14" customWidth="1"/>
    <col min="7428" max="7428" width="22" style="14" customWidth="1"/>
    <col min="7429" max="7429" width="9.88671875" style="14" customWidth="1"/>
    <col min="7430" max="7430" width="7" style="14" customWidth="1"/>
    <col min="7431" max="7431" width="9.88671875" style="14" customWidth="1"/>
    <col min="7432" max="7432" width="22" style="14" customWidth="1"/>
    <col min="7433" max="7433" width="9.88671875" style="14" customWidth="1"/>
    <col min="7434" max="7434" width="6.21875" style="14" customWidth="1"/>
    <col min="7435" max="7435" width="9" style="14"/>
    <col min="7436" max="7436" width="12" style="14" customWidth="1"/>
    <col min="7437" max="7680" width="9" style="14"/>
    <col min="7681" max="7681" width="16.109375" style="14" customWidth="1"/>
    <col min="7682" max="7682" width="7" style="14" customWidth="1"/>
    <col min="7683" max="7683" width="9.88671875" style="14" customWidth="1"/>
    <col min="7684" max="7684" width="22" style="14" customWidth="1"/>
    <col min="7685" max="7685" width="9.88671875" style="14" customWidth="1"/>
    <col min="7686" max="7686" width="7" style="14" customWidth="1"/>
    <col min="7687" max="7687" width="9.88671875" style="14" customWidth="1"/>
    <col min="7688" max="7688" width="22" style="14" customWidth="1"/>
    <col min="7689" max="7689" width="9.88671875" style="14" customWidth="1"/>
    <col min="7690" max="7690" width="6.21875" style="14" customWidth="1"/>
    <col min="7691" max="7691" width="9" style="14"/>
    <col min="7692" max="7692" width="12" style="14" customWidth="1"/>
    <col min="7693" max="7936" width="9" style="14"/>
    <col min="7937" max="7937" width="16.109375" style="14" customWidth="1"/>
    <col min="7938" max="7938" width="7" style="14" customWidth="1"/>
    <col min="7939" max="7939" width="9.88671875" style="14" customWidth="1"/>
    <col min="7940" max="7940" width="22" style="14" customWidth="1"/>
    <col min="7941" max="7941" width="9.88671875" style="14" customWidth="1"/>
    <col min="7942" max="7942" width="7" style="14" customWidth="1"/>
    <col min="7943" max="7943" width="9.88671875" style="14" customWidth="1"/>
    <col min="7944" max="7944" width="22" style="14" customWidth="1"/>
    <col min="7945" max="7945" width="9.88671875" style="14" customWidth="1"/>
    <col min="7946" max="7946" width="6.21875" style="14" customWidth="1"/>
    <col min="7947" max="7947" width="9" style="14"/>
    <col min="7948" max="7948" width="12" style="14" customWidth="1"/>
    <col min="7949" max="8192" width="9" style="14"/>
    <col min="8193" max="8193" width="16.109375" style="14" customWidth="1"/>
    <col min="8194" max="8194" width="7" style="14" customWidth="1"/>
    <col min="8195" max="8195" width="9.88671875" style="14" customWidth="1"/>
    <col min="8196" max="8196" width="22" style="14" customWidth="1"/>
    <col min="8197" max="8197" width="9.88671875" style="14" customWidth="1"/>
    <col min="8198" max="8198" width="7" style="14" customWidth="1"/>
    <col min="8199" max="8199" width="9.88671875" style="14" customWidth="1"/>
    <col min="8200" max="8200" width="22" style="14" customWidth="1"/>
    <col min="8201" max="8201" width="9.88671875" style="14" customWidth="1"/>
    <col min="8202" max="8202" width="6.21875" style="14" customWidth="1"/>
    <col min="8203" max="8203" width="9" style="14"/>
    <col min="8204" max="8204" width="12" style="14" customWidth="1"/>
    <col min="8205" max="8448" width="9" style="14"/>
    <col min="8449" max="8449" width="16.109375" style="14" customWidth="1"/>
    <col min="8450" max="8450" width="7" style="14" customWidth="1"/>
    <col min="8451" max="8451" width="9.88671875" style="14" customWidth="1"/>
    <col min="8452" max="8452" width="22" style="14" customWidth="1"/>
    <col min="8453" max="8453" width="9.88671875" style="14" customWidth="1"/>
    <col min="8454" max="8454" width="7" style="14" customWidth="1"/>
    <col min="8455" max="8455" width="9.88671875" style="14" customWidth="1"/>
    <col min="8456" max="8456" width="22" style="14" customWidth="1"/>
    <col min="8457" max="8457" width="9.88671875" style="14" customWidth="1"/>
    <col min="8458" max="8458" width="6.21875" style="14" customWidth="1"/>
    <col min="8459" max="8459" width="9" style="14"/>
    <col min="8460" max="8460" width="12" style="14" customWidth="1"/>
    <col min="8461" max="8704" width="9" style="14"/>
    <col min="8705" max="8705" width="16.109375" style="14" customWidth="1"/>
    <col min="8706" max="8706" width="7" style="14" customWidth="1"/>
    <col min="8707" max="8707" width="9.88671875" style="14" customWidth="1"/>
    <col min="8708" max="8708" width="22" style="14" customWidth="1"/>
    <col min="8709" max="8709" width="9.88671875" style="14" customWidth="1"/>
    <col min="8710" max="8710" width="7" style="14" customWidth="1"/>
    <col min="8711" max="8711" width="9.88671875" style="14" customWidth="1"/>
    <col min="8712" max="8712" width="22" style="14" customWidth="1"/>
    <col min="8713" max="8713" width="9.88671875" style="14" customWidth="1"/>
    <col min="8714" max="8714" width="6.21875" style="14" customWidth="1"/>
    <col min="8715" max="8715" width="9" style="14"/>
    <col min="8716" max="8716" width="12" style="14" customWidth="1"/>
    <col min="8717" max="8960" width="9" style="14"/>
    <col min="8961" max="8961" width="16.109375" style="14" customWidth="1"/>
    <col min="8962" max="8962" width="7" style="14" customWidth="1"/>
    <col min="8963" max="8963" width="9.88671875" style="14" customWidth="1"/>
    <col min="8964" max="8964" width="22" style="14" customWidth="1"/>
    <col min="8965" max="8965" width="9.88671875" style="14" customWidth="1"/>
    <col min="8966" max="8966" width="7" style="14" customWidth="1"/>
    <col min="8967" max="8967" width="9.88671875" style="14" customWidth="1"/>
    <col min="8968" max="8968" width="22" style="14" customWidth="1"/>
    <col min="8969" max="8969" width="9.88671875" style="14" customWidth="1"/>
    <col min="8970" max="8970" width="6.21875" style="14" customWidth="1"/>
    <col min="8971" max="8971" width="9" style="14"/>
    <col min="8972" max="8972" width="12" style="14" customWidth="1"/>
    <col min="8973" max="9216" width="9" style="14"/>
    <col min="9217" max="9217" width="16.109375" style="14" customWidth="1"/>
    <col min="9218" max="9218" width="7" style="14" customWidth="1"/>
    <col min="9219" max="9219" width="9.88671875" style="14" customWidth="1"/>
    <col min="9220" max="9220" width="22" style="14" customWidth="1"/>
    <col min="9221" max="9221" width="9.88671875" style="14" customWidth="1"/>
    <col min="9222" max="9222" width="7" style="14" customWidth="1"/>
    <col min="9223" max="9223" width="9.88671875" style="14" customWidth="1"/>
    <col min="9224" max="9224" width="22" style="14" customWidth="1"/>
    <col min="9225" max="9225" width="9.88671875" style="14" customWidth="1"/>
    <col min="9226" max="9226" width="6.21875" style="14" customWidth="1"/>
    <col min="9227" max="9227" width="9" style="14"/>
    <col min="9228" max="9228" width="12" style="14" customWidth="1"/>
    <col min="9229" max="9472" width="9" style="14"/>
    <col min="9473" max="9473" width="16.109375" style="14" customWidth="1"/>
    <col min="9474" max="9474" width="7" style="14" customWidth="1"/>
    <col min="9475" max="9475" width="9.88671875" style="14" customWidth="1"/>
    <col min="9476" max="9476" width="22" style="14" customWidth="1"/>
    <col min="9477" max="9477" width="9.88671875" style="14" customWidth="1"/>
    <col min="9478" max="9478" width="7" style="14" customWidth="1"/>
    <col min="9479" max="9479" width="9.88671875" style="14" customWidth="1"/>
    <col min="9480" max="9480" width="22" style="14" customWidth="1"/>
    <col min="9481" max="9481" width="9.88671875" style="14" customWidth="1"/>
    <col min="9482" max="9482" width="6.21875" style="14" customWidth="1"/>
    <col min="9483" max="9483" width="9" style="14"/>
    <col min="9484" max="9484" width="12" style="14" customWidth="1"/>
    <col min="9485" max="9728" width="9" style="14"/>
    <col min="9729" max="9729" width="16.109375" style="14" customWidth="1"/>
    <col min="9730" max="9730" width="7" style="14" customWidth="1"/>
    <col min="9731" max="9731" width="9.88671875" style="14" customWidth="1"/>
    <col min="9732" max="9732" width="22" style="14" customWidth="1"/>
    <col min="9733" max="9733" width="9.88671875" style="14" customWidth="1"/>
    <col min="9734" max="9734" width="7" style="14" customWidth="1"/>
    <col min="9735" max="9735" width="9.88671875" style="14" customWidth="1"/>
    <col min="9736" max="9736" width="22" style="14" customWidth="1"/>
    <col min="9737" max="9737" width="9.88671875" style="14" customWidth="1"/>
    <col min="9738" max="9738" width="6.21875" style="14" customWidth="1"/>
    <col min="9739" max="9739" width="9" style="14"/>
    <col min="9740" max="9740" width="12" style="14" customWidth="1"/>
    <col min="9741" max="9984" width="9" style="14"/>
    <col min="9985" max="9985" width="16.109375" style="14" customWidth="1"/>
    <col min="9986" max="9986" width="7" style="14" customWidth="1"/>
    <col min="9987" max="9987" width="9.88671875" style="14" customWidth="1"/>
    <col min="9988" max="9988" width="22" style="14" customWidth="1"/>
    <col min="9989" max="9989" width="9.88671875" style="14" customWidth="1"/>
    <col min="9990" max="9990" width="7" style="14" customWidth="1"/>
    <col min="9991" max="9991" width="9.88671875" style="14" customWidth="1"/>
    <col min="9992" max="9992" width="22" style="14" customWidth="1"/>
    <col min="9993" max="9993" width="9.88671875" style="14" customWidth="1"/>
    <col min="9994" max="9994" width="6.21875" style="14" customWidth="1"/>
    <col min="9995" max="9995" width="9" style="14"/>
    <col min="9996" max="9996" width="12" style="14" customWidth="1"/>
    <col min="9997" max="10240" width="9" style="14"/>
    <col min="10241" max="10241" width="16.109375" style="14" customWidth="1"/>
    <col min="10242" max="10242" width="7" style="14" customWidth="1"/>
    <col min="10243" max="10243" width="9.88671875" style="14" customWidth="1"/>
    <col min="10244" max="10244" width="22" style="14" customWidth="1"/>
    <col min="10245" max="10245" width="9.88671875" style="14" customWidth="1"/>
    <col min="10246" max="10246" width="7" style="14" customWidth="1"/>
    <col min="10247" max="10247" width="9.88671875" style="14" customWidth="1"/>
    <col min="10248" max="10248" width="22" style="14" customWidth="1"/>
    <col min="10249" max="10249" width="9.88671875" style="14" customWidth="1"/>
    <col min="10250" max="10250" width="6.21875" style="14" customWidth="1"/>
    <col min="10251" max="10251" width="9" style="14"/>
    <col min="10252" max="10252" width="12" style="14" customWidth="1"/>
    <col min="10253" max="10496" width="9" style="14"/>
    <col min="10497" max="10497" width="16.109375" style="14" customWidth="1"/>
    <col min="10498" max="10498" width="7" style="14" customWidth="1"/>
    <col min="10499" max="10499" width="9.88671875" style="14" customWidth="1"/>
    <col min="10500" max="10500" width="22" style="14" customWidth="1"/>
    <col min="10501" max="10501" width="9.88671875" style="14" customWidth="1"/>
    <col min="10502" max="10502" width="7" style="14" customWidth="1"/>
    <col min="10503" max="10503" width="9.88671875" style="14" customWidth="1"/>
    <col min="10504" max="10504" width="22" style="14" customWidth="1"/>
    <col min="10505" max="10505" width="9.88671875" style="14" customWidth="1"/>
    <col min="10506" max="10506" width="6.21875" style="14" customWidth="1"/>
    <col min="10507" max="10507" width="9" style="14"/>
    <col min="10508" max="10508" width="12" style="14" customWidth="1"/>
    <col min="10509" max="10752" width="9" style="14"/>
    <col min="10753" max="10753" width="16.109375" style="14" customWidth="1"/>
    <col min="10754" max="10754" width="7" style="14" customWidth="1"/>
    <col min="10755" max="10755" width="9.88671875" style="14" customWidth="1"/>
    <col min="10756" max="10756" width="22" style="14" customWidth="1"/>
    <col min="10757" max="10757" width="9.88671875" style="14" customWidth="1"/>
    <col min="10758" max="10758" width="7" style="14" customWidth="1"/>
    <col min="10759" max="10759" width="9.88671875" style="14" customWidth="1"/>
    <col min="10760" max="10760" width="22" style="14" customWidth="1"/>
    <col min="10761" max="10761" width="9.88671875" style="14" customWidth="1"/>
    <col min="10762" max="10762" width="6.21875" style="14" customWidth="1"/>
    <col min="10763" max="10763" width="9" style="14"/>
    <col min="10764" max="10764" width="12" style="14" customWidth="1"/>
    <col min="10765" max="11008" width="9" style="14"/>
    <col min="11009" max="11009" width="16.109375" style="14" customWidth="1"/>
    <col min="11010" max="11010" width="7" style="14" customWidth="1"/>
    <col min="11011" max="11011" width="9.88671875" style="14" customWidth="1"/>
    <col min="11012" max="11012" width="22" style="14" customWidth="1"/>
    <col min="11013" max="11013" width="9.88671875" style="14" customWidth="1"/>
    <col min="11014" max="11014" width="7" style="14" customWidth="1"/>
    <col min="11015" max="11015" width="9.88671875" style="14" customWidth="1"/>
    <col min="11016" max="11016" width="22" style="14" customWidth="1"/>
    <col min="11017" max="11017" width="9.88671875" style="14" customWidth="1"/>
    <col min="11018" max="11018" width="6.21875" style="14" customWidth="1"/>
    <col min="11019" max="11019" width="9" style="14"/>
    <col min="11020" max="11020" width="12" style="14" customWidth="1"/>
    <col min="11021" max="11264" width="9" style="14"/>
    <col min="11265" max="11265" width="16.109375" style="14" customWidth="1"/>
    <col min="11266" max="11266" width="7" style="14" customWidth="1"/>
    <col min="11267" max="11267" width="9.88671875" style="14" customWidth="1"/>
    <col min="11268" max="11268" width="22" style="14" customWidth="1"/>
    <col min="11269" max="11269" width="9.88671875" style="14" customWidth="1"/>
    <col min="11270" max="11270" width="7" style="14" customWidth="1"/>
    <col min="11271" max="11271" width="9.88671875" style="14" customWidth="1"/>
    <col min="11272" max="11272" width="22" style="14" customWidth="1"/>
    <col min="11273" max="11273" width="9.88671875" style="14" customWidth="1"/>
    <col min="11274" max="11274" width="6.21875" style="14" customWidth="1"/>
    <col min="11275" max="11275" width="9" style="14"/>
    <col min="11276" max="11276" width="12" style="14" customWidth="1"/>
    <col min="11277" max="11520" width="9" style="14"/>
    <col min="11521" max="11521" width="16.109375" style="14" customWidth="1"/>
    <col min="11522" max="11522" width="7" style="14" customWidth="1"/>
    <col min="11523" max="11523" width="9.88671875" style="14" customWidth="1"/>
    <col min="11524" max="11524" width="22" style="14" customWidth="1"/>
    <col min="11525" max="11525" width="9.88671875" style="14" customWidth="1"/>
    <col min="11526" max="11526" width="7" style="14" customWidth="1"/>
    <col min="11527" max="11527" width="9.88671875" style="14" customWidth="1"/>
    <col min="11528" max="11528" width="22" style="14" customWidth="1"/>
    <col min="11529" max="11529" width="9.88671875" style="14" customWidth="1"/>
    <col min="11530" max="11530" width="6.21875" style="14" customWidth="1"/>
    <col min="11531" max="11531" width="9" style="14"/>
    <col min="11532" max="11532" width="12" style="14" customWidth="1"/>
    <col min="11533" max="11776" width="9" style="14"/>
    <col min="11777" max="11777" width="16.109375" style="14" customWidth="1"/>
    <col min="11778" max="11778" width="7" style="14" customWidth="1"/>
    <col min="11779" max="11779" width="9.88671875" style="14" customWidth="1"/>
    <col min="11780" max="11780" width="22" style="14" customWidth="1"/>
    <col min="11781" max="11781" width="9.88671875" style="14" customWidth="1"/>
    <col min="11782" max="11782" width="7" style="14" customWidth="1"/>
    <col min="11783" max="11783" width="9.88671875" style="14" customWidth="1"/>
    <col min="11784" max="11784" width="22" style="14" customWidth="1"/>
    <col min="11785" max="11785" width="9.88671875" style="14" customWidth="1"/>
    <col min="11786" max="11786" width="6.21875" style="14" customWidth="1"/>
    <col min="11787" max="11787" width="9" style="14"/>
    <col min="11788" max="11788" width="12" style="14" customWidth="1"/>
    <col min="11789" max="12032" width="9" style="14"/>
    <col min="12033" max="12033" width="16.109375" style="14" customWidth="1"/>
    <col min="12034" max="12034" width="7" style="14" customWidth="1"/>
    <col min="12035" max="12035" width="9.88671875" style="14" customWidth="1"/>
    <col min="12036" max="12036" width="22" style="14" customWidth="1"/>
    <col min="12037" max="12037" width="9.88671875" style="14" customWidth="1"/>
    <col min="12038" max="12038" width="7" style="14" customWidth="1"/>
    <col min="12039" max="12039" width="9.88671875" style="14" customWidth="1"/>
    <col min="12040" max="12040" width="22" style="14" customWidth="1"/>
    <col min="12041" max="12041" width="9.88671875" style="14" customWidth="1"/>
    <col min="12042" max="12042" width="6.21875" style="14" customWidth="1"/>
    <col min="12043" max="12043" width="9" style="14"/>
    <col min="12044" max="12044" width="12" style="14" customWidth="1"/>
    <col min="12045" max="12288" width="9" style="14"/>
    <col min="12289" max="12289" width="16.109375" style="14" customWidth="1"/>
    <col min="12290" max="12290" width="7" style="14" customWidth="1"/>
    <col min="12291" max="12291" width="9.88671875" style="14" customWidth="1"/>
    <col min="12292" max="12292" width="22" style="14" customWidth="1"/>
    <col min="12293" max="12293" width="9.88671875" style="14" customWidth="1"/>
    <col min="12294" max="12294" width="7" style="14" customWidth="1"/>
    <col min="12295" max="12295" width="9.88671875" style="14" customWidth="1"/>
    <col min="12296" max="12296" width="22" style="14" customWidth="1"/>
    <col min="12297" max="12297" width="9.88671875" style="14" customWidth="1"/>
    <col min="12298" max="12298" width="6.21875" style="14" customWidth="1"/>
    <col min="12299" max="12299" width="9" style="14"/>
    <col min="12300" max="12300" width="12" style="14" customWidth="1"/>
    <col min="12301" max="12544" width="9" style="14"/>
    <col min="12545" max="12545" width="16.109375" style="14" customWidth="1"/>
    <col min="12546" max="12546" width="7" style="14" customWidth="1"/>
    <col min="12547" max="12547" width="9.88671875" style="14" customWidth="1"/>
    <col min="12548" max="12548" width="22" style="14" customWidth="1"/>
    <col min="12549" max="12549" width="9.88671875" style="14" customWidth="1"/>
    <col min="12550" max="12550" width="7" style="14" customWidth="1"/>
    <col min="12551" max="12551" width="9.88671875" style="14" customWidth="1"/>
    <col min="12552" max="12552" width="22" style="14" customWidth="1"/>
    <col min="12553" max="12553" width="9.88671875" style="14" customWidth="1"/>
    <col min="12554" max="12554" width="6.21875" style="14" customWidth="1"/>
    <col min="12555" max="12555" width="9" style="14"/>
    <col min="12556" max="12556" width="12" style="14" customWidth="1"/>
    <col min="12557" max="12800" width="9" style="14"/>
    <col min="12801" max="12801" width="16.109375" style="14" customWidth="1"/>
    <col min="12802" max="12802" width="7" style="14" customWidth="1"/>
    <col min="12803" max="12803" width="9.88671875" style="14" customWidth="1"/>
    <col min="12804" max="12804" width="22" style="14" customWidth="1"/>
    <col min="12805" max="12805" width="9.88671875" style="14" customWidth="1"/>
    <col min="12806" max="12806" width="7" style="14" customWidth="1"/>
    <col min="12807" max="12807" width="9.88671875" style="14" customWidth="1"/>
    <col min="12808" max="12808" width="22" style="14" customWidth="1"/>
    <col min="12809" max="12809" width="9.88671875" style="14" customWidth="1"/>
    <col min="12810" max="12810" width="6.21875" style="14" customWidth="1"/>
    <col min="12811" max="12811" width="9" style="14"/>
    <col min="12812" max="12812" width="12" style="14" customWidth="1"/>
    <col min="12813" max="13056" width="9" style="14"/>
    <col min="13057" max="13057" width="16.109375" style="14" customWidth="1"/>
    <col min="13058" max="13058" width="7" style="14" customWidth="1"/>
    <col min="13059" max="13059" width="9.88671875" style="14" customWidth="1"/>
    <col min="13060" max="13060" width="22" style="14" customWidth="1"/>
    <col min="13061" max="13061" width="9.88671875" style="14" customWidth="1"/>
    <col min="13062" max="13062" width="7" style="14" customWidth="1"/>
    <col min="13063" max="13063" width="9.88671875" style="14" customWidth="1"/>
    <col min="13064" max="13064" width="22" style="14" customWidth="1"/>
    <col min="13065" max="13065" width="9.88671875" style="14" customWidth="1"/>
    <col min="13066" max="13066" width="6.21875" style="14" customWidth="1"/>
    <col min="13067" max="13067" width="9" style="14"/>
    <col min="13068" max="13068" width="12" style="14" customWidth="1"/>
    <col min="13069" max="13312" width="9" style="14"/>
    <col min="13313" max="13313" width="16.109375" style="14" customWidth="1"/>
    <col min="13314" max="13314" width="7" style="14" customWidth="1"/>
    <col min="13315" max="13315" width="9.88671875" style="14" customWidth="1"/>
    <col min="13316" max="13316" width="22" style="14" customWidth="1"/>
    <col min="13317" max="13317" width="9.88671875" style="14" customWidth="1"/>
    <col min="13318" max="13318" width="7" style="14" customWidth="1"/>
    <col min="13319" max="13319" width="9.88671875" style="14" customWidth="1"/>
    <col min="13320" max="13320" width="22" style="14" customWidth="1"/>
    <col min="13321" max="13321" width="9.88671875" style="14" customWidth="1"/>
    <col min="13322" max="13322" width="6.21875" style="14" customWidth="1"/>
    <col min="13323" max="13323" width="9" style="14"/>
    <col min="13324" max="13324" width="12" style="14" customWidth="1"/>
    <col min="13325" max="13568" width="9" style="14"/>
    <col min="13569" max="13569" width="16.109375" style="14" customWidth="1"/>
    <col min="13570" max="13570" width="7" style="14" customWidth="1"/>
    <col min="13571" max="13571" width="9.88671875" style="14" customWidth="1"/>
    <col min="13572" max="13572" width="22" style="14" customWidth="1"/>
    <col min="13573" max="13573" width="9.88671875" style="14" customWidth="1"/>
    <col min="13574" max="13574" width="7" style="14" customWidth="1"/>
    <col min="13575" max="13575" width="9.88671875" style="14" customWidth="1"/>
    <col min="13576" max="13576" width="22" style="14" customWidth="1"/>
    <col min="13577" max="13577" width="9.88671875" style="14" customWidth="1"/>
    <col min="13578" max="13578" width="6.21875" style="14" customWidth="1"/>
    <col min="13579" max="13579" width="9" style="14"/>
    <col min="13580" max="13580" width="12" style="14" customWidth="1"/>
    <col min="13581" max="13824" width="9" style="14"/>
    <col min="13825" max="13825" width="16.109375" style="14" customWidth="1"/>
    <col min="13826" max="13826" width="7" style="14" customWidth="1"/>
    <col min="13827" max="13827" width="9.88671875" style="14" customWidth="1"/>
    <col min="13828" max="13828" width="22" style="14" customWidth="1"/>
    <col min="13829" max="13829" width="9.88671875" style="14" customWidth="1"/>
    <col min="13830" max="13830" width="7" style="14" customWidth="1"/>
    <col min="13831" max="13831" width="9.88671875" style="14" customWidth="1"/>
    <col min="13832" max="13832" width="22" style="14" customWidth="1"/>
    <col min="13833" max="13833" width="9.88671875" style="14" customWidth="1"/>
    <col min="13834" max="13834" width="6.21875" style="14" customWidth="1"/>
    <col min="13835" max="13835" width="9" style="14"/>
    <col min="13836" max="13836" width="12" style="14" customWidth="1"/>
    <col min="13837" max="14080" width="9" style="14"/>
    <col min="14081" max="14081" width="16.109375" style="14" customWidth="1"/>
    <col min="14082" max="14082" width="7" style="14" customWidth="1"/>
    <col min="14083" max="14083" width="9.88671875" style="14" customWidth="1"/>
    <col min="14084" max="14084" width="22" style="14" customWidth="1"/>
    <col min="14085" max="14085" width="9.88671875" style="14" customWidth="1"/>
    <col min="14086" max="14086" width="7" style="14" customWidth="1"/>
    <col min="14087" max="14087" width="9.88671875" style="14" customWidth="1"/>
    <col min="14088" max="14088" width="22" style="14" customWidth="1"/>
    <col min="14089" max="14089" width="9.88671875" style="14" customWidth="1"/>
    <col min="14090" max="14090" width="6.21875" style="14" customWidth="1"/>
    <col min="14091" max="14091" width="9" style="14"/>
    <col min="14092" max="14092" width="12" style="14" customWidth="1"/>
    <col min="14093" max="14336" width="9" style="14"/>
    <col min="14337" max="14337" width="16.109375" style="14" customWidth="1"/>
    <col min="14338" max="14338" width="7" style="14" customWidth="1"/>
    <col min="14339" max="14339" width="9.88671875" style="14" customWidth="1"/>
    <col min="14340" max="14340" width="22" style="14" customWidth="1"/>
    <col min="14341" max="14341" width="9.88671875" style="14" customWidth="1"/>
    <col min="14342" max="14342" width="7" style="14" customWidth="1"/>
    <col min="14343" max="14343" width="9.88671875" style="14" customWidth="1"/>
    <col min="14344" max="14344" width="22" style="14" customWidth="1"/>
    <col min="14345" max="14345" width="9.88671875" style="14" customWidth="1"/>
    <col min="14346" max="14346" width="6.21875" style="14" customWidth="1"/>
    <col min="14347" max="14347" width="9" style="14"/>
    <col min="14348" max="14348" width="12" style="14" customWidth="1"/>
    <col min="14349" max="14592" width="9" style="14"/>
    <col min="14593" max="14593" width="16.109375" style="14" customWidth="1"/>
    <col min="14594" max="14594" width="7" style="14" customWidth="1"/>
    <col min="14595" max="14595" width="9.88671875" style="14" customWidth="1"/>
    <col min="14596" max="14596" width="22" style="14" customWidth="1"/>
    <col min="14597" max="14597" width="9.88671875" style="14" customWidth="1"/>
    <col min="14598" max="14598" width="7" style="14" customWidth="1"/>
    <col min="14599" max="14599" width="9.88671875" style="14" customWidth="1"/>
    <col min="14600" max="14600" width="22" style="14" customWidth="1"/>
    <col min="14601" max="14601" width="9.88671875" style="14" customWidth="1"/>
    <col min="14602" max="14602" width="6.21875" style="14" customWidth="1"/>
    <col min="14603" max="14603" width="9" style="14"/>
    <col min="14604" max="14604" width="12" style="14" customWidth="1"/>
    <col min="14605" max="14848" width="9" style="14"/>
    <col min="14849" max="14849" width="16.109375" style="14" customWidth="1"/>
    <col min="14850" max="14850" width="7" style="14" customWidth="1"/>
    <col min="14851" max="14851" width="9.88671875" style="14" customWidth="1"/>
    <col min="14852" max="14852" width="22" style="14" customWidth="1"/>
    <col min="14853" max="14853" width="9.88671875" style="14" customWidth="1"/>
    <col min="14854" max="14854" width="7" style="14" customWidth="1"/>
    <col min="14855" max="14855" width="9.88671875" style="14" customWidth="1"/>
    <col min="14856" max="14856" width="22" style="14" customWidth="1"/>
    <col min="14857" max="14857" width="9.88671875" style="14" customWidth="1"/>
    <col min="14858" max="14858" width="6.21875" style="14" customWidth="1"/>
    <col min="14859" max="14859" width="9" style="14"/>
    <col min="14860" max="14860" width="12" style="14" customWidth="1"/>
    <col min="14861" max="15104" width="9" style="14"/>
    <col min="15105" max="15105" width="16.109375" style="14" customWidth="1"/>
    <col min="15106" max="15106" width="7" style="14" customWidth="1"/>
    <col min="15107" max="15107" width="9.88671875" style="14" customWidth="1"/>
    <col min="15108" max="15108" width="22" style="14" customWidth="1"/>
    <col min="15109" max="15109" width="9.88671875" style="14" customWidth="1"/>
    <col min="15110" max="15110" width="7" style="14" customWidth="1"/>
    <col min="15111" max="15111" width="9.88671875" style="14" customWidth="1"/>
    <col min="15112" max="15112" width="22" style="14" customWidth="1"/>
    <col min="15113" max="15113" width="9.88671875" style="14" customWidth="1"/>
    <col min="15114" max="15114" width="6.21875" style="14" customWidth="1"/>
    <col min="15115" max="15115" width="9" style="14"/>
    <col min="15116" max="15116" width="12" style="14" customWidth="1"/>
    <col min="15117" max="15360" width="9" style="14"/>
    <col min="15361" max="15361" width="16.109375" style="14" customWidth="1"/>
    <col min="15362" max="15362" width="7" style="14" customWidth="1"/>
    <col min="15363" max="15363" width="9.88671875" style="14" customWidth="1"/>
    <col min="15364" max="15364" width="22" style="14" customWidth="1"/>
    <col min="15365" max="15365" width="9.88671875" style="14" customWidth="1"/>
    <col min="15366" max="15366" width="7" style="14" customWidth="1"/>
    <col min="15367" max="15367" width="9.88671875" style="14" customWidth="1"/>
    <col min="15368" max="15368" width="22" style="14" customWidth="1"/>
    <col min="15369" max="15369" width="9.88671875" style="14" customWidth="1"/>
    <col min="15370" max="15370" width="6.21875" style="14" customWidth="1"/>
    <col min="15371" max="15371" width="9" style="14"/>
    <col min="15372" max="15372" width="12" style="14" customWidth="1"/>
    <col min="15373" max="15616" width="9" style="14"/>
    <col min="15617" max="15617" width="16.109375" style="14" customWidth="1"/>
    <col min="15618" max="15618" width="7" style="14" customWidth="1"/>
    <col min="15619" max="15619" width="9.88671875" style="14" customWidth="1"/>
    <col min="15620" max="15620" width="22" style="14" customWidth="1"/>
    <col min="15621" max="15621" width="9.88671875" style="14" customWidth="1"/>
    <col min="15622" max="15622" width="7" style="14" customWidth="1"/>
    <col min="15623" max="15623" width="9.88671875" style="14" customWidth="1"/>
    <col min="15624" max="15624" width="22" style="14" customWidth="1"/>
    <col min="15625" max="15625" width="9.88671875" style="14" customWidth="1"/>
    <col min="15626" max="15626" width="6.21875" style="14" customWidth="1"/>
    <col min="15627" max="15627" width="9" style="14"/>
    <col min="15628" max="15628" width="12" style="14" customWidth="1"/>
    <col min="15629" max="15872" width="9" style="14"/>
    <col min="15873" max="15873" width="16.109375" style="14" customWidth="1"/>
    <col min="15874" max="15874" width="7" style="14" customWidth="1"/>
    <col min="15875" max="15875" width="9.88671875" style="14" customWidth="1"/>
    <col min="15876" max="15876" width="22" style="14" customWidth="1"/>
    <col min="15877" max="15877" width="9.88671875" style="14" customWidth="1"/>
    <col min="15878" max="15878" width="7" style="14" customWidth="1"/>
    <col min="15879" max="15879" width="9.88671875" style="14" customWidth="1"/>
    <col min="15880" max="15880" width="22" style="14" customWidth="1"/>
    <col min="15881" max="15881" width="9.88671875" style="14" customWidth="1"/>
    <col min="15882" max="15882" width="6.21875" style="14" customWidth="1"/>
    <col min="15883" max="15883" width="9" style="14"/>
    <col min="15884" max="15884" width="12" style="14" customWidth="1"/>
    <col min="15885" max="16128" width="9" style="14"/>
    <col min="16129" max="16129" width="16.109375" style="14" customWidth="1"/>
    <col min="16130" max="16130" width="7" style="14" customWidth="1"/>
    <col min="16131" max="16131" width="9.88671875" style="14" customWidth="1"/>
    <col min="16132" max="16132" width="22" style="14" customWidth="1"/>
    <col min="16133" max="16133" width="9.88671875" style="14" customWidth="1"/>
    <col min="16134" max="16134" width="7" style="14" customWidth="1"/>
    <col min="16135" max="16135" width="9.88671875" style="14" customWidth="1"/>
    <col min="16136" max="16136" width="22" style="14" customWidth="1"/>
    <col min="16137" max="16137" width="9.88671875" style="14" customWidth="1"/>
    <col min="16138" max="16138" width="6.21875" style="14" customWidth="1"/>
    <col min="16139" max="16139" width="9" style="14"/>
    <col min="16140" max="16140" width="12" style="14" customWidth="1"/>
    <col min="16141" max="16384" width="9" style="14"/>
  </cols>
  <sheetData>
    <row r="1" spans="1:12" ht="14.4">
      <c r="A1" s="2" t="s">
        <v>90</v>
      </c>
    </row>
    <row r="3" spans="1:12" ht="19.2">
      <c r="B3" s="35" t="s">
        <v>91</v>
      </c>
    </row>
    <row r="4" spans="1:12" ht="19.2">
      <c r="B4" s="35" t="s">
        <v>92</v>
      </c>
    </row>
    <row r="6" spans="1:12" ht="14.4" customHeight="1">
      <c r="G6" s="613" t="s">
        <v>93</v>
      </c>
      <c r="H6" s="613"/>
      <c r="I6" s="613"/>
      <c r="L6" s="88"/>
    </row>
    <row r="7" spans="1:12" ht="16.2">
      <c r="A7" s="1" t="s">
        <v>94</v>
      </c>
    </row>
    <row r="9" spans="1:12" ht="16.2">
      <c r="D9" s="1" t="s">
        <v>95</v>
      </c>
      <c r="E9" s="133" t="s">
        <v>96</v>
      </c>
      <c r="F9" s="614" t="str">
        <f>IF(会社情報!D21="","",会社情報!D21)</f>
        <v xml:space="preserve">会津若松市中央九丁目9番9号 </v>
      </c>
      <c r="G9" s="614"/>
      <c r="H9" s="614"/>
      <c r="I9" s="614"/>
    </row>
    <row r="10" spans="1:12">
      <c r="E10" s="87"/>
    </row>
    <row r="11" spans="1:12" ht="16.2">
      <c r="E11" s="133" t="s">
        <v>97</v>
      </c>
      <c r="F11" s="614" t="str">
        <f>IF(会社情報!D18="","",会社情報!D18)</f>
        <v>㈱○○工務店</v>
      </c>
      <c r="G11" s="615"/>
      <c r="H11" s="615"/>
      <c r="I11" s="615"/>
    </row>
    <row r="12" spans="1:12">
      <c r="E12" s="87"/>
    </row>
    <row r="13" spans="1:12" ht="16.2">
      <c r="E13" s="133" t="s">
        <v>98</v>
      </c>
      <c r="F13" s="616" t="str">
        <f>IF(会社情報!D19="","",会社情報!D19)</f>
        <v>代表取締役社長   福祉  花代</v>
      </c>
      <c r="G13" s="617"/>
      <c r="H13" s="617"/>
      <c r="I13" s="1"/>
      <c r="L13" s="1"/>
    </row>
    <row r="16" spans="1:12" ht="16.2">
      <c r="A16" s="1" t="s">
        <v>99</v>
      </c>
    </row>
    <row r="17" spans="1:16" ht="16.2">
      <c r="A17" s="1" t="s">
        <v>100</v>
      </c>
    </row>
    <row r="18" spans="1:16" ht="13.8" thickBot="1"/>
    <row r="19" spans="1:16" ht="38.25" customHeight="1" thickTop="1" thickBot="1">
      <c r="H19" s="626" t="s">
        <v>101</v>
      </c>
      <c r="I19" s="627"/>
      <c r="J19" s="77"/>
      <c r="K19" s="77"/>
      <c r="L19" s="77"/>
    </row>
    <row r="20" spans="1:16" ht="24" customHeight="1" thickTop="1">
      <c r="A20" s="644" t="s">
        <v>102</v>
      </c>
      <c r="B20" s="647" t="s">
        <v>103</v>
      </c>
      <c r="C20" s="135" t="s">
        <v>37</v>
      </c>
      <c r="D20" s="233" t="str">
        <f>IF(会社情報!D20="","",会社情報!D20)</f>
        <v>965-0000</v>
      </c>
      <c r="E20" s="89"/>
      <c r="F20" s="89"/>
      <c r="G20" s="89"/>
      <c r="H20" s="89"/>
      <c r="I20" s="90"/>
      <c r="J20" s="30"/>
      <c r="K20" s="30"/>
      <c r="L20" s="30"/>
    </row>
    <row r="21" spans="1:16" ht="24" customHeight="1">
      <c r="A21" s="645"/>
      <c r="B21" s="319"/>
      <c r="C21" s="618" t="str">
        <f>F9</f>
        <v xml:space="preserve">会津若松市中央九丁目9番9号 </v>
      </c>
      <c r="D21" s="619"/>
      <c r="E21" s="619"/>
      <c r="F21" s="619"/>
      <c r="G21" s="37" t="s">
        <v>104</v>
      </c>
      <c r="H21" s="622" t="str">
        <f>IF(会社情報!D22="","（　　　　）",会社情報!D22)</f>
        <v>99-9999</v>
      </c>
      <c r="I21" s="623"/>
      <c r="J21" s="30"/>
      <c r="K21" s="30"/>
      <c r="L21" s="30"/>
    </row>
    <row r="22" spans="1:16" ht="24" customHeight="1">
      <c r="A22" s="645"/>
      <c r="B22" s="268"/>
      <c r="C22" s="620"/>
      <c r="D22" s="621"/>
      <c r="E22" s="621"/>
      <c r="F22" s="621"/>
      <c r="G22" s="131" t="s">
        <v>105</v>
      </c>
      <c r="H22" s="624" t="str">
        <f>IF(会社情報!D23="","（　　　　）",会社情報!D23)</f>
        <v>99-9999</v>
      </c>
      <c r="I22" s="625"/>
      <c r="J22" s="30"/>
      <c r="K22" s="30"/>
      <c r="L22" s="30"/>
    </row>
    <row r="23" spans="1:16" ht="24" customHeight="1">
      <c r="A23" s="645"/>
      <c r="B23" s="266" t="s">
        <v>106</v>
      </c>
      <c r="C23" s="132" t="s">
        <v>37</v>
      </c>
      <c r="D23" s="57"/>
      <c r="E23" s="57"/>
      <c r="F23" s="57"/>
      <c r="G23" s="57"/>
      <c r="H23" s="57"/>
      <c r="I23" s="91"/>
      <c r="J23" s="30"/>
      <c r="K23" s="30"/>
      <c r="L23" s="30"/>
    </row>
    <row r="24" spans="1:16" ht="24" customHeight="1">
      <c r="A24" s="645"/>
      <c r="B24" s="319"/>
      <c r="C24" s="635"/>
      <c r="D24" s="636"/>
      <c r="E24" s="636"/>
      <c r="F24" s="636"/>
      <c r="G24" s="37" t="s">
        <v>104</v>
      </c>
      <c r="H24" s="622" t="s">
        <v>188</v>
      </c>
      <c r="I24" s="623"/>
      <c r="J24" s="30"/>
      <c r="K24" s="30"/>
      <c r="L24" s="30"/>
      <c r="P24" s="2"/>
    </row>
    <row r="25" spans="1:16" ht="24" customHeight="1">
      <c r="A25" s="646"/>
      <c r="B25" s="268"/>
      <c r="C25" s="637"/>
      <c r="D25" s="554"/>
      <c r="E25" s="554"/>
      <c r="F25" s="554"/>
      <c r="G25" s="131" t="s">
        <v>105</v>
      </c>
      <c r="H25" s="624" t="s">
        <v>189</v>
      </c>
      <c r="I25" s="625"/>
      <c r="J25" s="30"/>
      <c r="K25" s="30"/>
      <c r="L25" s="30"/>
    </row>
    <row r="26" spans="1:16" ht="18.75" customHeight="1">
      <c r="A26" s="648" t="s">
        <v>107</v>
      </c>
      <c r="B26" s="266" t="s">
        <v>103</v>
      </c>
      <c r="C26" s="641"/>
      <c r="D26" s="642"/>
      <c r="E26" s="642"/>
      <c r="F26" s="642"/>
      <c r="G26" s="642"/>
      <c r="H26" s="642"/>
      <c r="I26" s="643"/>
      <c r="J26" s="30"/>
      <c r="K26" s="30"/>
      <c r="L26" s="30"/>
    </row>
    <row r="27" spans="1:16" ht="41.25" customHeight="1">
      <c r="A27" s="649"/>
      <c r="B27" s="268"/>
      <c r="C27" s="638"/>
      <c r="D27" s="639"/>
      <c r="E27" s="639"/>
      <c r="F27" s="639"/>
      <c r="G27" s="639"/>
      <c r="H27" s="639"/>
      <c r="I27" s="640"/>
      <c r="J27" s="30"/>
      <c r="K27" s="30"/>
      <c r="L27" s="30"/>
    </row>
    <row r="28" spans="1:16" ht="18.75" customHeight="1">
      <c r="A28" s="649"/>
      <c r="B28" s="266" t="s">
        <v>106</v>
      </c>
      <c r="C28" s="641"/>
      <c r="D28" s="642"/>
      <c r="E28" s="642"/>
      <c r="F28" s="642"/>
      <c r="G28" s="642"/>
      <c r="H28" s="642"/>
      <c r="I28" s="643"/>
      <c r="J28" s="30"/>
      <c r="K28" s="30"/>
      <c r="L28" s="30"/>
    </row>
    <row r="29" spans="1:16" ht="41.25" customHeight="1">
      <c r="A29" s="650"/>
      <c r="B29" s="268"/>
      <c r="C29" s="638"/>
      <c r="D29" s="639"/>
      <c r="E29" s="639"/>
      <c r="F29" s="639"/>
      <c r="G29" s="639"/>
      <c r="H29" s="639"/>
      <c r="I29" s="640"/>
      <c r="J29" s="30"/>
      <c r="K29" s="30"/>
      <c r="L29" s="30"/>
    </row>
    <row r="30" spans="1:16" ht="43.5" customHeight="1">
      <c r="A30" s="92" t="s">
        <v>108</v>
      </c>
      <c r="B30" s="600"/>
      <c r="C30" s="601"/>
      <c r="D30" s="601"/>
      <c r="E30" s="601"/>
      <c r="F30" s="601"/>
      <c r="G30" s="601"/>
      <c r="H30" s="601"/>
      <c r="I30" s="602"/>
      <c r="J30" s="30"/>
      <c r="K30" s="30"/>
      <c r="L30" s="30"/>
    </row>
    <row r="31" spans="1:16" ht="43.5" customHeight="1">
      <c r="A31" s="93" t="s">
        <v>109</v>
      </c>
      <c r="B31" s="9" t="s">
        <v>103</v>
      </c>
      <c r="C31" s="600"/>
      <c r="D31" s="601"/>
      <c r="E31" s="603"/>
      <c r="F31" s="9" t="s">
        <v>106</v>
      </c>
      <c r="G31" s="600"/>
      <c r="H31" s="601"/>
      <c r="I31" s="602"/>
      <c r="J31" s="30"/>
      <c r="K31" s="30"/>
      <c r="L31" s="30"/>
    </row>
    <row r="32" spans="1:16" ht="26.25" customHeight="1">
      <c r="A32" s="94" t="s">
        <v>110</v>
      </c>
      <c r="B32" s="604"/>
      <c r="C32" s="605"/>
      <c r="D32" s="610"/>
      <c r="E32" s="525" t="s">
        <v>111</v>
      </c>
      <c r="F32" s="527"/>
      <c r="G32" s="604"/>
      <c r="H32" s="605"/>
      <c r="I32" s="606"/>
      <c r="J32" s="30"/>
      <c r="K32" s="30"/>
      <c r="L32" s="30"/>
    </row>
    <row r="33" spans="1:12" ht="26.25" customHeight="1">
      <c r="A33" s="95" t="s">
        <v>112</v>
      </c>
      <c r="B33" s="528" t="s">
        <v>113</v>
      </c>
      <c r="C33" s="611"/>
      <c r="D33" s="612"/>
      <c r="E33" s="528"/>
      <c r="F33" s="530"/>
      <c r="G33" s="607"/>
      <c r="H33" s="608"/>
      <c r="I33" s="609"/>
      <c r="J33" s="30"/>
      <c r="K33" s="30"/>
      <c r="L33" s="30"/>
    </row>
    <row r="34" spans="1:12" ht="28.5" customHeight="1">
      <c r="A34" s="94" t="s">
        <v>114</v>
      </c>
      <c r="B34" s="76"/>
      <c r="C34" s="32" t="s">
        <v>115</v>
      </c>
      <c r="D34" s="96"/>
      <c r="E34" s="96"/>
      <c r="F34" s="96"/>
      <c r="G34" s="32" t="s">
        <v>116</v>
      </c>
      <c r="H34" s="96"/>
      <c r="I34" s="97"/>
      <c r="J34" s="30"/>
      <c r="K34" s="30"/>
      <c r="L34" s="30"/>
    </row>
    <row r="35" spans="1:12" ht="28.5" customHeight="1">
      <c r="A35" s="98" t="s">
        <v>117</v>
      </c>
      <c r="B35" s="99"/>
      <c r="C35" s="25" t="s">
        <v>118</v>
      </c>
      <c r="D35" s="26"/>
      <c r="E35" s="26"/>
      <c r="F35" s="26"/>
      <c r="G35" s="25" t="s">
        <v>119</v>
      </c>
      <c r="H35" s="26"/>
      <c r="I35" s="100"/>
      <c r="J35" s="30"/>
      <c r="K35" s="30"/>
      <c r="L35" s="30"/>
    </row>
    <row r="36" spans="1:12" ht="28.5" customHeight="1">
      <c r="A36" s="95" t="s">
        <v>120</v>
      </c>
      <c r="B36" s="99"/>
      <c r="C36" s="25" t="s">
        <v>121</v>
      </c>
      <c r="D36" s="26"/>
      <c r="E36" s="26"/>
      <c r="F36" s="26"/>
      <c r="G36" s="25" t="s">
        <v>122</v>
      </c>
      <c r="H36" s="26"/>
      <c r="I36" s="100"/>
      <c r="J36" s="30"/>
      <c r="K36" s="30"/>
      <c r="L36" s="30"/>
    </row>
    <row r="37" spans="1:12" ht="29.25" customHeight="1">
      <c r="A37" s="628" t="s">
        <v>123</v>
      </c>
      <c r="B37" s="76"/>
      <c r="C37" s="32" t="s">
        <v>124</v>
      </c>
      <c r="D37" s="32" t="s">
        <v>125</v>
      </c>
      <c r="E37" s="96"/>
      <c r="F37" s="96"/>
      <c r="G37" s="96"/>
      <c r="H37" s="96"/>
      <c r="I37" s="97"/>
      <c r="J37" s="30"/>
      <c r="K37" s="30"/>
      <c r="L37" s="30"/>
    </row>
    <row r="38" spans="1:12" ht="29.25" customHeight="1" thickBot="1">
      <c r="A38" s="629"/>
      <c r="B38" s="101"/>
      <c r="C38" s="102" t="s">
        <v>124</v>
      </c>
      <c r="D38" s="102" t="s">
        <v>126</v>
      </c>
      <c r="E38" s="103"/>
      <c r="F38" s="103"/>
      <c r="G38" s="103"/>
      <c r="H38" s="103"/>
      <c r="I38" s="104"/>
      <c r="J38" s="30"/>
      <c r="K38" s="30"/>
      <c r="L38" s="30"/>
    </row>
    <row r="39" spans="1:12" ht="30" customHeight="1" thickTop="1">
      <c r="J39" s="30"/>
      <c r="K39" s="30"/>
      <c r="L39" s="30"/>
    </row>
    <row r="40" spans="1:12">
      <c r="A40" s="14" t="s">
        <v>127</v>
      </c>
      <c r="J40" s="30"/>
      <c r="K40" s="30"/>
      <c r="L40" s="30"/>
    </row>
    <row r="41" spans="1:12">
      <c r="A41" s="14" t="s">
        <v>128</v>
      </c>
      <c r="J41" s="30"/>
      <c r="K41" s="30"/>
      <c r="L41" s="30"/>
    </row>
    <row r="42" spans="1:12">
      <c r="A42" s="14" t="s">
        <v>160</v>
      </c>
      <c r="J42" s="30"/>
      <c r="K42" s="30"/>
      <c r="L42" s="30"/>
    </row>
    <row r="43" spans="1:12">
      <c r="J43" s="30"/>
      <c r="K43" s="30"/>
      <c r="L43" s="30"/>
    </row>
    <row r="44" spans="1:12" ht="13.8" thickBot="1">
      <c r="J44" s="30"/>
      <c r="K44" s="30"/>
      <c r="L44" s="30"/>
    </row>
    <row r="45" spans="1:12" ht="26.25" customHeight="1" thickTop="1" thickBot="1">
      <c r="E45" s="630" t="s">
        <v>129</v>
      </c>
      <c r="F45" s="631"/>
      <c r="G45" s="632"/>
      <c r="H45" s="633" t="s">
        <v>130</v>
      </c>
      <c r="I45" s="634"/>
      <c r="J45" s="30"/>
      <c r="K45" s="30"/>
      <c r="L45" s="105"/>
    </row>
    <row r="46" spans="1:12" ht="13.8" thickTop="1"/>
  </sheetData>
  <mergeCells count="31">
    <mergeCell ref="A37:A38"/>
    <mergeCell ref="E45:G45"/>
    <mergeCell ref="H45:I45"/>
    <mergeCell ref="C24:F25"/>
    <mergeCell ref="C27:I27"/>
    <mergeCell ref="C26:I26"/>
    <mergeCell ref="C28:I28"/>
    <mergeCell ref="C29:I29"/>
    <mergeCell ref="H24:I24"/>
    <mergeCell ref="H25:I25"/>
    <mergeCell ref="A20:A25"/>
    <mergeCell ref="B20:B22"/>
    <mergeCell ref="B23:B25"/>
    <mergeCell ref="A26:A29"/>
    <mergeCell ref="B26:B27"/>
    <mergeCell ref="B28:B29"/>
    <mergeCell ref="G6:I6"/>
    <mergeCell ref="F9:I9"/>
    <mergeCell ref="F11:I11"/>
    <mergeCell ref="F13:H13"/>
    <mergeCell ref="C21:F22"/>
    <mergeCell ref="H21:I21"/>
    <mergeCell ref="H22:I22"/>
    <mergeCell ref="H19:I19"/>
    <mergeCell ref="B30:I30"/>
    <mergeCell ref="C31:E31"/>
    <mergeCell ref="G31:I31"/>
    <mergeCell ref="G32:I33"/>
    <mergeCell ref="B32:D32"/>
    <mergeCell ref="E32:F33"/>
    <mergeCell ref="B33:D33"/>
  </mergeCells>
  <phoneticPr fontId="3"/>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E97551"/>
  </sheetPr>
  <dimension ref="A1:L52"/>
  <sheetViews>
    <sheetView view="pageBreakPreview" zoomScale="60" zoomScaleNormal="100" workbookViewId="0">
      <selection activeCell="E9" sqref="E9"/>
    </sheetView>
  </sheetViews>
  <sheetFormatPr defaultRowHeight="16.2"/>
  <cols>
    <col min="1" max="8" width="9" style="1"/>
    <col min="9" max="9" width="8.88671875" style="1" customWidth="1"/>
    <col min="10" max="11" width="9" style="1"/>
    <col min="12" max="12" width="14" style="1" customWidth="1"/>
    <col min="13" max="264" width="9" style="1"/>
    <col min="265" max="265" width="8.88671875" style="1" customWidth="1"/>
    <col min="266" max="267" width="9" style="1"/>
    <col min="268" max="268" width="14" style="1" customWidth="1"/>
    <col min="269" max="520" width="9" style="1"/>
    <col min="521" max="521" width="8.88671875" style="1" customWidth="1"/>
    <col min="522" max="523" width="9" style="1"/>
    <col min="524" max="524" width="14" style="1" customWidth="1"/>
    <col min="525" max="776" width="9" style="1"/>
    <col min="777" max="777" width="8.88671875" style="1" customWidth="1"/>
    <col min="778" max="779" width="9" style="1"/>
    <col min="780" max="780" width="14" style="1" customWidth="1"/>
    <col min="781" max="1032" width="9" style="1"/>
    <col min="1033" max="1033" width="8.88671875" style="1" customWidth="1"/>
    <col min="1034" max="1035" width="9" style="1"/>
    <col min="1036" max="1036" width="14" style="1" customWidth="1"/>
    <col min="1037" max="1288" width="9" style="1"/>
    <col min="1289" max="1289" width="8.88671875" style="1" customWidth="1"/>
    <col min="1290" max="1291" width="9" style="1"/>
    <col min="1292" max="1292" width="14" style="1" customWidth="1"/>
    <col min="1293" max="1544" width="9" style="1"/>
    <col min="1545" max="1545" width="8.88671875" style="1" customWidth="1"/>
    <col min="1546" max="1547" width="9" style="1"/>
    <col min="1548" max="1548" width="14" style="1" customWidth="1"/>
    <col min="1549" max="1800" width="9" style="1"/>
    <col min="1801" max="1801" width="8.88671875" style="1" customWidth="1"/>
    <col min="1802" max="1803" width="9" style="1"/>
    <col min="1804" max="1804" width="14" style="1" customWidth="1"/>
    <col min="1805" max="2056" width="9" style="1"/>
    <col min="2057" max="2057" width="8.88671875" style="1" customWidth="1"/>
    <col min="2058" max="2059" width="9" style="1"/>
    <col min="2060" max="2060" width="14" style="1" customWidth="1"/>
    <col min="2061" max="2312" width="9" style="1"/>
    <col min="2313" max="2313" width="8.88671875" style="1" customWidth="1"/>
    <col min="2314" max="2315" width="9" style="1"/>
    <col min="2316" max="2316" width="14" style="1" customWidth="1"/>
    <col min="2317" max="2568" width="9" style="1"/>
    <col min="2569" max="2569" width="8.88671875" style="1" customWidth="1"/>
    <col min="2570" max="2571" width="9" style="1"/>
    <col min="2572" max="2572" width="14" style="1" customWidth="1"/>
    <col min="2573" max="2824" width="9" style="1"/>
    <col min="2825" max="2825" width="8.88671875" style="1" customWidth="1"/>
    <col min="2826" max="2827" width="9" style="1"/>
    <col min="2828" max="2828" width="14" style="1" customWidth="1"/>
    <col min="2829" max="3080" width="9" style="1"/>
    <col min="3081" max="3081" width="8.88671875" style="1" customWidth="1"/>
    <col min="3082" max="3083" width="9" style="1"/>
    <col min="3084" max="3084" width="14" style="1" customWidth="1"/>
    <col min="3085" max="3336" width="9" style="1"/>
    <col min="3337" max="3337" width="8.88671875" style="1" customWidth="1"/>
    <col min="3338" max="3339" width="9" style="1"/>
    <col min="3340" max="3340" width="14" style="1" customWidth="1"/>
    <col min="3341" max="3592" width="9" style="1"/>
    <col min="3593" max="3593" width="8.88671875" style="1" customWidth="1"/>
    <col min="3594" max="3595" width="9" style="1"/>
    <col min="3596" max="3596" width="14" style="1" customWidth="1"/>
    <col min="3597" max="3848" width="9" style="1"/>
    <col min="3849" max="3849" width="8.88671875" style="1" customWidth="1"/>
    <col min="3850" max="3851" width="9" style="1"/>
    <col min="3852" max="3852" width="14" style="1" customWidth="1"/>
    <col min="3853" max="4104" width="9" style="1"/>
    <col min="4105" max="4105" width="8.88671875" style="1" customWidth="1"/>
    <col min="4106" max="4107" width="9" style="1"/>
    <col min="4108" max="4108" width="14" style="1" customWidth="1"/>
    <col min="4109" max="4360" width="9" style="1"/>
    <col min="4361" max="4361" width="8.88671875" style="1" customWidth="1"/>
    <col min="4362" max="4363" width="9" style="1"/>
    <col min="4364" max="4364" width="14" style="1" customWidth="1"/>
    <col min="4365" max="4616" width="9" style="1"/>
    <col min="4617" max="4617" width="8.88671875" style="1" customWidth="1"/>
    <col min="4618" max="4619" width="9" style="1"/>
    <col min="4620" max="4620" width="14" style="1" customWidth="1"/>
    <col min="4621" max="4872" width="9" style="1"/>
    <col min="4873" max="4873" width="8.88671875" style="1" customWidth="1"/>
    <col min="4874" max="4875" width="9" style="1"/>
    <col min="4876" max="4876" width="14" style="1" customWidth="1"/>
    <col min="4877" max="5128" width="9" style="1"/>
    <col min="5129" max="5129" width="8.88671875" style="1" customWidth="1"/>
    <col min="5130" max="5131" width="9" style="1"/>
    <col min="5132" max="5132" width="14" style="1" customWidth="1"/>
    <col min="5133" max="5384" width="9" style="1"/>
    <col min="5385" max="5385" width="8.88671875" style="1" customWidth="1"/>
    <col min="5386" max="5387" width="9" style="1"/>
    <col min="5388" max="5388" width="14" style="1" customWidth="1"/>
    <col min="5389" max="5640" width="9" style="1"/>
    <col min="5641" max="5641" width="8.88671875" style="1" customWidth="1"/>
    <col min="5642" max="5643" width="9" style="1"/>
    <col min="5644" max="5644" width="14" style="1" customWidth="1"/>
    <col min="5645" max="5896" width="9" style="1"/>
    <col min="5897" max="5897" width="8.88671875" style="1" customWidth="1"/>
    <col min="5898" max="5899" width="9" style="1"/>
    <col min="5900" max="5900" width="14" style="1" customWidth="1"/>
    <col min="5901" max="6152" width="9" style="1"/>
    <col min="6153" max="6153" width="8.88671875" style="1" customWidth="1"/>
    <col min="6154" max="6155" width="9" style="1"/>
    <col min="6156" max="6156" width="14" style="1" customWidth="1"/>
    <col min="6157" max="6408" width="9" style="1"/>
    <col min="6409" max="6409" width="8.88671875" style="1" customWidth="1"/>
    <col min="6410" max="6411" width="9" style="1"/>
    <col min="6412" max="6412" width="14" style="1" customWidth="1"/>
    <col min="6413" max="6664" width="9" style="1"/>
    <col min="6665" max="6665" width="8.88671875" style="1" customWidth="1"/>
    <col min="6666" max="6667" width="9" style="1"/>
    <col min="6668" max="6668" width="14" style="1" customWidth="1"/>
    <col min="6669" max="6920" width="9" style="1"/>
    <col min="6921" max="6921" width="8.88671875" style="1" customWidth="1"/>
    <col min="6922" max="6923" width="9" style="1"/>
    <col min="6924" max="6924" width="14" style="1" customWidth="1"/>
    <col min="6925" max="7176" width="9" style="1"/>
    <col min="7177" max="7177" width="8.88671875" style="1" customWidth="1"/>
    <col min="7178" max="7179" width="9" style="1"/>
    <col min="7180" max="7180" width="14" style="1" customWidth="1"/>
    <col min="7181" max="7432" width="9" style="1"/>
    <col min="7433" max="7433" width="8.88671875" style="1" customWidth="1"/>
    <col min="7434" max="7435" width="9" style="1"/>
    <col min="7436" max="7436" width="14" style="1" customWidth="1"/>
    <col min="7437" max="7688" width="9" style="1"/>
    <col min="7689" max="7689" width="8.88671875" style="1" customWidth="1"/>
    <col min="7690" max="7691" width="9" style="1"/>
    <col min="7692" max="7692" width="14" style="1" customWidth="1"/>
    <col min="7693" max="7944" width="9" style="1"/>
    <col min="7945" max="7945" width="8.88671875" style="1" customWidth="1"/>
    <col min="7946" max="7947" width="9" style="1"/>
    <col min="7948" max="7948" width="14" style="1" customWidth="1"/>
    <col min="7949" max="8200" width="9" style="1"/>
    <col min="8201" max="8201" width="8.88671875" style="1" customWidth="1"/>
    <col min="8202" max="8203" width="9" style="1"/>
    <col min="8204" max="8204" width="14" style="1" customWidth="1"/>
    <col min="8205" max="8456" width="9" style="1"/>
    <col min="8457" max="8457" width="8.88671875" style="1" customWidth="1"/>
    <col min="8458" max="8459" width="9" style="1"/>
    <col min="8460" max="8460" width="14" style="1" customWidth="1"/>
    <col min="8461" max="8712" width="9" style="1"/>
    <col min="8713" max="8713" width="8.88671875" style="1" customWidth="1"/>
    <col min="8714" max="8715" width="9" style="1"/>
    <col min="8716" max="8716" width="14" style="1" customWidth="1"/>
    <col min="8717" max="8968" width="9" style="1"/>
    <col min="8969" max="8969" width="8.88671875" style="1" customWidth="1"/>
    <col min="8970" max="8971" width="9" style="1"/>
    <col min="8972" max="8972" width="14" style="1" customWidth="1"/>
    <col min="8973" max="9224" width="9" style="1"/>
    <col min="9225" max="9225" width="8.88671875" style="1" customWidth="1"/>
    <col min="9226" max="9227" width="9" style="1"/>
    <col min="9228" max="9228" width="14" style="1" customWidth="1"/>
    <col min="9229" max="9480" width="9" style="1"/>
    <col min="9481" max="9481" width="8.88671875" style="1" customWidth="1"/>
    <col min="9482" max="9483" width="9" style="1"/>
    <col min="9484" max="9484" width="14" style="1" customWidth="1"/>
    <col min="9485" max="9736" width="9" style="1"/>
    <col min="9737" max="9737" width="8.88671875" style="1" customWidth="1"/>
    <col min="9738" max="9739" width="9" style="1"/>
    <col min="9740" max="9740" width="14" style="1" customWidth="1"/>
    <col min="9741" max="9992" width="9" style="1"/>
    <col min="9993" max="9993" width="8.88671875" style="1" customWidth="1"/>
    <col min="9994" max="9995" width="9" style="1"/>
    <col min="9996" max="9996" width="14" style="1" customWidth="1"/>
    <col min="9997" max="10248" width="9" style="1"/>
    <col min="10249" max="10249" width="8.88671875" style="1" customWidth="1"/>
    <col min="10250" max="10251" width="9" style="1"/>
    <col min="10252" max="10252" width="14" style="1" customWidth="1"/>
    <col min="10253" max="10504" width="9" style="1"/>
    <col min="10505" max="10505" width="8.88671875" style="1" customWidth="1"/>
    <col min="10506" max="10507" width="9" style="1"/>
    <col min="10508" max="10508" width="14" style="1" customWidth="1"/>
    <col min="10509" max="10760" width="9" style="1"/>
    <col min="10761" max="10761" width="8.88671875" style="1" customWidth="1"/>
    <col min="10762" max="10763" width="9" style="1"/>
    <col min="10764" max="10764" width="14" style="1" customWidth="1"/>
    <col min="10765" max="11016" width="9" style="1"/>
    <col min="11017" max="11017" width="8.88671875" style="1" customWidth="1"/>
    <col min="11018" max="11019" width="9" style="1"/>
    <col min="11020" max="11020" width="14" style="1" customWidth="1"/>
    <col min="11021" max="11272" width="9" style="1"/>
    <col min="11273" max="11273" width="8.88671875" style="1" customWidth="1"/>
    <col min="11274" max="11275" width="9" style="1"/>
    <col min="11276" max="11276" width="14" style="1" customWidth="1"/>
    <col min="11277" max="11528" width="9" style="1"/>
    <col min="11529" max="11529" width="8.88671875" style="1" customWidth="1"/>
    <col min="11530" max="11531" width="9" style="1"/>
    <col min="11532" max="11532" width="14" style="1" customWidth="1"/>
    <col min="11533" max="11784" width="9" style="1"/>
    <col min="11785" max="11785" width="8.88671875" style="1" customWidth="1"/>
    <col min="11786" max="11787" width="9" style="1"/>
    <col min="11788" max="11788" width="14" style="1" customWidth="1"/>
    <col min="11789" max="12040" width="9" style="1"/>
    <col min="12041" max="12041" width="8.88671875" style="1" customWidth="1"/>
    <col min="12042" max="12043" width="9" style="1"/>
    <col min="12044" max="12044" width="14" style="1" customWidth="1"/>
    <col min="12045" max="12296" width="9" style="1"/>
    <col min="12297" max="12297" width="8.88671875" style="1" customWidth="1"/>
    <col min="12298" max="12299" width="9" style="1"/>
    <col min="12300" max="12300" width="14" style="1" customWidth="1"/>
    <col min="12301" max="12552" width="9" style="1"/>
    <col min="12553" max="12553" width="8.88671875" style="1" customWidth="1"/>
    <col min="12554" max="12555" width="9" style="1"/>
    <col min="12556" max="12556" width="14" style="1" customWidth="1"/>
    <col min="12557" max="12808" width="9" style="1"/>
    <col min="12809" max="12809" width="8.88671875" style="1" customWidth="1"/>
    <col min="12810" max="12811" width="9" style="1"/>
    <col min="12812" max="12812" width="14" style="1" customWidth="1"/>
    <col min="12813" max="13064" width="9" style="1"/>
    <col min="13065" max="13065" width="8.88671875" style="1" customWidth="1"/>
    <col min="13066" max="13067" width="9" style="1"/>
    <col min="13068" max="13068" width="14" style="1" customWidth="1"/>
    <col min="13069" max="13320" width="9" style="1"/>
    <col min="13321" max="13321" width="8.88671875" style="1" customWidth="1"/>
    <col min="13322" max="13323" width="9" style="1"/>
    <col min="13324" max="13324" width="14" style="1" customWidth="1"/>
    <col min="13325" max="13576" width="9" style="1"/>
    <col min="13577" max="13577" width="8.88671875" style="1" customWidth="1"/>
    <col min="13578" max="13579" width="9" style="1"/>
    <col min="13580" max="13580" width="14" style="1" customWidth="1"/>
    <col min="13581" max="13832" width="9" style="1"/>
    <col min="13833" max="13833" width="8.88671875" style="1" customWidth="1"/>
    <col min="13834" max="13835" width="9" style="1"/>
    <col min="13836" max="13836" width="14" style="1" customWidth="1"/>
    <col min="13837" max="14088" width="9" style="1"/>
    <col min="14089" max="14089" width="8.88671875" style="1" customWidth="1"/>
    <col min="14090" max="14091" width="9" style="1"/>
    <col min="14092" max="14092" width="14" style="1" customWidth="1"/>
    <col min="14093" max="14344" width="9" style="1"/>
    <col min="14345" max="14345" width="8.88671875" style="1" customWidth="1"/>
    <col min="14346" max="14347" width="9" style="1"/>
    <col min="14348" max="14348" width="14" style="1" customWidth="1"/>
    <col min="14349" max="14600" width="9" style="1"/>
    <col min="14601" max="14601" width="8.88671875" style="1" customWidth="1"/>
    <col min="14602" max="14603" width="9" style="1"/>
    <col min="14604" max="14604" width="14" style="1" customWidth="1"/>
    <col min="14605" max="14856" width="9" style="1"/>
    <col min="14857" max="14857" width="8.88671875" style="1" customWidth="1"/>
    <col min="14858" max="14859" width="9" style="1"/>
    <col min="14860" max="14860" width="14" style="1" customWidth="1"/>
    <col min="14861" max="15112" width="9" style="1"/>
    <col min="15113" max="15113" width="8.88671875" style="1" customWidth="1"/>
    <col min="15114" max="15115" width="9" style="1"/>
    <col min="15116" max="15116" width="14" style="1" customWidth="1"/>
    <col min="15117" max="15368" width="9" style="1"/>
    <col min="15369" max="15369" width="8.88671875" style="1" customWidth="1"/>
    <col min="15370" max="15371" width="9" style="1"/>
    <col min="15372" max="15372" width="14" style="1" customWidth="1"/>
    <col min="15373" max="15624" width="9" style="1"/>
    <col min="15625" max="15625" width="8.88671875" style="1" customWidth="1"/>
    <col min="15626" max="15627" width="9" style="1"/>
    <col min="15628" max="15628" width="14" style="1" customWidth="1"/>
    <col min="15629" max="15880" width="9" style="1"/>
    <col min="15881" max="15881" width="8.88671875" style="1" customWidth="1"/>
    <col min="15882" max="15883" width="9" style="1"/>
    <col min="15884" max="15884" width="14" style="1" customWidth="1"/>
    <col min="15885" max="16136" width="9" style="1"/>
    <col min="16137" max="16137" width="8.88671875" style="1" customWidth="1"/>
    <col min="16138" max="16139" width="9" style="1"/>
    <col min="16140" max="16140" width="14" style="1" customWidth="1"/>
    <col min="16141" max="16384" width="9" style="1"/>
  </cols>
  <sheetData>
    <row r="1" spans="1:12">
      <c r="A1" s="1" t="s">
        <v>131</v>
      </c>
    </row>
    <row r="3" spans="1:12" ht="19.2">
      <c r="B3" s="106" t="s">
        <v>132</v>
      </c>
      <c r="D3" s="107"/>
      <c r="E3" s="107"/>
      <c r="F3" s="107"/>
      <c r="G3" s="107"/>
      <c r="H3" s="107"/>
      <c r="I3" s="107"/>
      <c r="J3" s="107"/>
      <c r="K3" s="107"/>
      <c r="L3" s="107"/>
    </row>
    <row r="4" spans="1:12" ht="27.75" customHeight="1">
      <c r="B4" s="35" t="s">
        <v>133</v>
      </c>
    </row>
    <row r="7" spans="1:12">
      <c r="A7" s="1" t="s">
        <v>16</v>
      </c>
    </row>
    <row r="9" spans="1:12">
      <c r="A9" s="1" t="s">
        <v>134</v>
      </c>
      <c r="G9" s="12" t="s">
        <v>184</v>
      </c>
      <c r="I9" s="1" t="s">
        <v>44</v>
      </c>
      <c r="J9" s="1" t="s">
        <v>75</v>
      </c>
      <c r="K9" s="1" t="s">
        <v>76</v>
      </c>
    </row>
    <row r="13" spans="1:12">
      <c r="A13" s="1" t="s">
        <v>185</v>
      </c>
    </row>
    <row r="14" spans="1:12">
      <c r="A14" s="1" t="s">
        <v>135</v>
      </c>
    </row>
    <row r="19" spans="1:12">
      <c r="D19" s="1" t="s">
        <v>12</v>
      </c>
    </row>
    <row r="23" spans="1:12">
      <c r="D23" s="1" t="s">
        <v>136</v>
      </c>
    </row>
    <row r="27" spans="1:12">
      <c r="D27" s="1" t="s">
        <v>137</v>
      </c>
    </row>
    <row r="32" spans="1:12">
      <c r="A32" s="75"/>
      <c r="B32" s="75"/>
      <c r="C32" s="75"/>
      <c r="D32" s="75"/>
      <c r="E32" s="75"/>
      <c r="F32" s="75"/>
      <c r="G32" s="75"/>
      <c r="H32" s="75"/>
      <c r="I32" s="75"/>
      <c r="J32" s="75"/>
      <c r="K32" s="75"/>
      <c r="L32" s="75"/>
    </row>
    <row r="33" spans="1:12">
      <c r="A33" s="5"/>
      <c r="B33" s="5" t="s">
        <v>138</v>
      </c>
      <c r="C33" s="5"/>
      <c r="D33" s="5"/>
      <c r="E33" s="5"/>
      <c r="F33" s="5"/>
      <c r="G33" s="5"/>
      <c r="H33" s="5"/>
      <c r="I33" s="5"/>
      <c r="J33" s="5"/>
      <c r="K33" s="5"/>
      <c r="L33" s="5"/>
    </row>
    <row r="35" spans="1:12">
      <c r="C35" s="1" t="s">
        <v>139</v>
      </c>
      <c r="F35" s="11" t="s">
        <v>186</v>
      </c>
      <c r="G35" s="11" t="s">
        <v>140</v>
      </c>
      <c r="H35" s="11"/>
      <c r="I35" s="11"/>
      <c r="J35" s="11"/>
      <c r="K35" s="11"/>
    </row>
    <row r="38" spans="1:12">
      <c r="C38" s="1" t="s">
        <v>141</v>
      </c>
      <c r="F38" s="11"/>
      <c r="G38" s="11"/>
      <c r="H38" s="11"/>
      <c r="I38" s="11"/>
      <c r="J38" s="11"/>
      <c r="K38" s="11"/>
    </row>
    <row r="40" spans="1:12">
      <c r="F40" s="11"/>
      <c r="G40" s="11"/>
      <c r="H40" s="11"/>
      <c r="I40" s="11"/>
      <c r="J40" s="11"/>
      <c r="K40" s="11"/>
    </row>
    <row r="42" spans="1:12">
      <c r="C42" s="1" t="s">
        <v>142</v>
      </c>
    </row>
    <row r="44" spans="1:12">
      <c r="D44" s="1" t="s">
        <v>143</v>
      </c>
      <c r="F44" s="11"/>
      <c r="G44" s="11"/>
      <c r="H44" s="11"/>
      <c r="I44" s="11"/>
      <c r="J44" s="11"/>
      <c r="K44" s="11"/>
    </row>
    <row r="46" spans="1:12">
      <c r="D46" s="1" t="s">
        <v>144</v>
      </c>
      <c r="F46" s="11"/>
      <c r="G46" s="11"/>
      <c r="H46" s="11"/>
      <c r="I46" s="11"/>
      <c r="J46" s="11"/>
      <c r="K46" s="11"/>
    </row>
    <row r="48" spans="1:12">
      <c r="D48" s="1" t="s">
        <v>145</v>
      </c>
      <c r="F48" s="11"/>
      <c r="G48" s="11"/>
      <c r="H48" s="11"/>
      <c r="I48" s="11"/>
      <c r="J48" s="11"/>
      <c r="K48" s="11"/>
    </row>
    <row r="49" spans="2:11">
      <c r="F49" s="5"/>
      <c r="G49" s="5"/>
      <c r="H49" s="5"/>
      <c r="I49" s="5"/>
      <c r="J49" s="5"/>
      <c r="K49" s="5"/>
    </row>
    <row r="50" spans="2:11">
      <c r="F50" s="5"/>
      <c r="G50" s="5"/>
      <c r="H50" s="5"/>
      <c r="I50" s="5"/>
      <c r="J50" s="5"/>
      <c r="K50" s="5"/>
    </row>
    <row r="51" spans="2:11">
      <c r="F51" s="5"/>
      <c r="G51" s="5"/>
      <c r="H51" s="5"/>
      <c r="I51" s="5"/>
      <c r="J51" s="5"/>
      <c r="K51" s="5"/>
    </row>
    <row r="52" spans="2:11">
      <c r="B52" s="1" t="s">
        <v>146</v>
      </c>
      <c r="F52" s="5"/>
      <c r="G52" s="5"/>
      <c r="H52" s="5"/>
      <c r="I52" s="5"/>
      <c r="J52" s="5"/>
      <c r="K52" s="5"/>
    </row>
  </sheetData>
  <phoneticPr fontId="3"/>
  <pageMargins left="0.78" right="0.2" top="0.98425196850393704" bottom="0.66"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会社情報</vt:lpstr>
      <vt:lpstr>入力用</vt:lpstr>
      <vt:lpstr>給付券申請 </vt:lpstr>
      <vt:lpstr>支給申請（給付券）</vt:lpstr>
      <vt:lpstr>支給申請(償還）</vt:lpstr>
      <vt:lpstr>委任状・誓約書</vt:lpstr>
      <vt:lpstr>用具購入理由書(任意書式</vt:lpstr>
      <vt:lpstr>事業所登録変更</vt:lpstr>
      <vt:lpstr>休廃止届</vt:lpstr>
      <vt:lpstr>チェックシート</vt:lpstr>
      <vt:lpstr>チェックシート!Print_Area</vt:lpstr>
      <vt:lpstr>'給付券申請 '!Print_Area</vt:lpstr>
      <vt:lpstr>事業所登録変更!Print_Area</vt:lpstr>
      <vt:lpstr>'用具購入理由書(任意書式'!Print_Area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直史</dc:creator>
  <cp:lastModifiedBy>藤本 直史</cp:lastModifiedBy>
  <cp:lastPrinted>2024-04-01T04:07:17Z</cp:lastPrinted>
  <dcterms:created xsi:type="dcterms:W3CDTF">2015-07-06T06:51:51Z</dcterms:created>
  <dcterms:modified xsi:type="dcterms:W3CDTF">2024-04-01T04:07:48Z</dcterms:modified>
</cp:coreProperties>
</file>