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nr1000\契約検査課\公開\工事検査ｸﾞﾙｰﾌﾟ\〇週休２日工事（R7.10.10～）\"/>
    </mc:Choice>
  </mc:AlternateContent>
  <bookViews>
    <workbookView xWindow="-28920" yWindow="-5955" windowWidth="29040" windowHeight="15720" activeTab="1"/>
  </bookViews>
  <sheets>
    <sheet name="別紙１" sheetId="15" r:id="rId1"/>
    <sheet name="別紙１（記載例）" sheetId="14" r:id="rId2"/>
    <sheet name="祝日一覧" sheetId="9" r:id="rId3"/>
  </sheets>
  <definedNames>
    <definedName name="_xlnm.Print_Area" localSheetId="0">別紙１!$A$1:$AQ$351</definedName>
    <definedName name="_xlnm.Print_Area" localSheetId="1">'別紙１（記載例）'!$A$1:$AQ$351</definedName>
    <definedName name="祝日">祝日一覧!$A$1:$C$98</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325" i="14" l="1"/>
  <c r="AN335" i="14"/>
  <c r="AN315" i="14"/>
  <c r="AN305" i="14"/>
  <c r="AN295" i="14"/>
  <c r="AN285" i="14"/>
  <c r="AN275" i="14"/>
  <c r="AN265" i="14"/>
  <c r="AN255" i="14"/>
  <c r="AN245" i="14"/>
  <c r="AN235" i="14"/>
  <c r="AN225" i="14"/>
  <c r="AN215" i="14"/>
  <c r="AN205" i="14"/>
  <c r="AN195" i="14"/>
  <c r="AN185" i="14"/>
  <c r="AN175" i="14"/>
  <c r="AN165" i="14"/>
  <c r="AN155" i="14"/>
  <c r="AN145" i="14"/>
  <c r="AN135" i="14"/>
  <c r="AN125" i="14"/>
  <c r="AN115" i="14"/>
  <c r="AN105" i="14"/>
  <c r="AN95" i="14"/>
  <c r="AN85" i="14"/>
  <c r="AN75" i="14"/>
  <c r="AO55" i="14"/>
  <c r="AN55" i="14"/>
  <c r="AO33" i="14"/>
  <c r="AN33" i="14"/>
  <c r="AO25" i="14"/>
  <c r="AN25" i="14"/>
  <c r="AN23" i="14"/>
  <c r="AM23" i="14"/>
  <c r="AM25" i="14"/>
  <c r="AN15" i="14"/>
  <c r="AN333" i="14"/>
  <c r="AK333" i="14"/>
  <c r="AK323" i="14"/>
  <c r="AK313" i="14"/>
  <c r="AK303" i="14"/>
  <c r="AK293" i="14"/>
  <c r="AK283" i="14"/>
  <c r="AK273" i="14"/>
  <c r="AK263" i="14"/>
  <c r="AK253" i="14"/>
  <c r="AK243" i="14"/>
  <c r="AK233" i="14"/>
  <c r="AK223" i="14"/>
  <c r="AK213" i="14"/>
  <c r="AK203" i="14"/>
  <c r="AK193" i="14"/>
  <c r="AK183" i="14"/>
  <c r="AK173" i="14"/>
  <c r="AK163" i="14"/>
  <c r="AK153" i="14"/>
  <c r="AK143" i="14"/>
  <c r="AK133" i="14"/>
  <c r="AK123" i="14"/>
  <c r="AK113" i="14"/>
  <c r="AK103" i="14"/>
  <c r="AK93" i="14"/>
  <c r="AK83" i="14"/>
  <c r="AK73" i="14"/>
  <c r="AK63" i="14"/>
  <c r="AK53" i="14"/>
  <c r="AK43" i="14"/>
  <c r="AK33" i="14"/>
  <c r="AK23" i="14"/>
  <c r="AK13" i="14"/>
  <c r="AK335" i="14"/>
  <c r="AK325" i="14"/>
  <c r="AK315" i="14"/>
  <c r="AK305" i="14"/>
  <c r="AK295" i="14"/>
  <c r="AK285" i="14"/>
  <c r="AK275" i="14"/>
  <c r="AK265" i="14"/>
  <c r="AK255" i="14"/>
  <c r="AK245" i="14"/>
  <c r="AK235" i="14"/>
  <c r="AK225" i="14"/>
  <c r="AK215" i="14"/>
  <c r="AK205" i="14"/>
  <c r="AK195" i="14"/>
  <c r="AK185" i="14"/>
  <c r="AK175" i="14"/>
  <c r="AK165" i="14"/>
  <c r="AK155" i="14"/>
  <c r="AK145" i="14"/>
  <c r="AK135" i="14"/>
  <c r="AK125" i="14"/>
  <c r="AK115" i="14"/>
  <c r="AK105" i="14"/>
  <c r="AK95" i="14"/>
  <c r="AK85" i="14"/>
  <c r="AK75" i="14"/>
  <c r="AK65" i="14"/>
  <c r="AK55" i="14"/>
  <c r="AK45" i="14"/>
  <c r="AK35" i="14"/>
  <c r="AK25" i="14"/>
  <c r="AK15" i="14"/>
  <c r="AS12" i="14"/>
  <c r="BQ374" i="15"/>
  <c r="BC352" i="15"/>
  <c r="BC341" i="15"/>
  <c r="BD341" i="15" s="1"/>
  <c r="AZ341" i="15"/>
  <c r="AR334" i="15"/>
  <c r="AR332" i="15"/>
  <c r="BI331" i="15"/>
  <c r="BA330" i="15"/>
  <c r="AM335" i="15" s="1"/>
  <c r="AY330" i="15"/>
  <c r="AM333" i="15" s="1"/>
  <c r="AM325" i="15"/>
  <c r="AR324" i="15"/>
  <c r="AR322" i="15"/>
  <c r="BI321" i="15"/>
  <c r="BA320" i="15"/>
  <c r="AY320" i="15"/>
  <c r="AM323" i="15" s="1"/>
  <c r="AR314" i="15"/>
  <c r="AR312" i="15"/>
  <c r="BI311" i="15"/>
  <c r="BA310" i="15"/>
  <c r="AM315" i="15" s="1"/>
  <c r="AY310" i="15"/>
  <c r="AM313" i="15" s="1"/>
  <c r="AR304" i="15"/>
  <c r="AR302" i="15"/>
  <c r="BI301" i="15"/>
  <c r="BA300" i="15"/>
  <c r="AM305" i="15" s="1"/>
  <c r="AY300" i="15"/>
  <c r="AM303" i="15" s="1"/>
  <c r="AM295" i="15"/>
  <c r="AR294" i="15"/>
  <c r="AR292" i="15"/>
  <c r="BI291" i="15"/>
  <c r="BA290" i="15"/>
  <c r="AY290" i="15"/>
  <c r="AM293" i="15" s="1"/>
  <c r="AR284" i="15"/>
  <c r="AM283" i="15"/>
  <c r="AR282" i="15"/>
  <c r="BI281" i="15"/>
  <c r="BA280" i="15"/>
  <c r="AM285" i="15" s="1"/>
  <c r="AY280" i="15"/>
  <c r="AM275" i="15"/>
  <c r="AR274" i="15"/>
  <c r="AM273" i="15"/>
  <c r="AR272" i="15"/>
  <c r="BI271" i="15"/>
  <c r="BA270" i="15"/>
  <c r="AY270" i="15"/>
  <c r="AR264" i="15"/>
  <c r="AR262" i="15"/>
  <c r="BI261" i="15"/>
  <c r="BA260" i="15"/>
  <c r="AM265" i="15" s="1"/>
  <c r="AY260" i="15"/>
  <c r="AM263" i="15" s="1"/>
  <c r="AM255" i="15"/>
  <c r="AR254" i="15"/>
  <c r="AM253" i="15"/>
  <c r="AR252" i="15"/>
  <c r="BI251" i="15"/>
  <c r="BA250" i="15"/>
  <c r="AY250" i="15"/>
  <c r="AR244" i="15"/>
  <c r="AM243" i="15"/>
  <c r="AR242" i="15"/>
  <c r="BI241" i="15"/>
  <c r="BA240" i="15"/>
  <c r="AM245" i="15" s="1"/>
  <c r="AY240" i="15"/>
  <c r="AM235" i="15"/>
  <c r="AR234" i="15"/>
  <c r="AM233" i="15"/>
  <c r="AR232" i="15"/>
  <c r="BI231" i="15"/>
  <c r="BA230" i="15"/>
  <c r="AY230" i="15"/>
  <c r="AR224" i="15"/>
  <c r="AM223" i="15"/>
  <c r="AR222" i="15"/>
  <c r="BI221" i="15"/>
  <c r="BA220" i="15"/>
  <c r="AM225" i="15" s="1"/>
  <c r="AY220" i="15"/>
  <c r="AR214" i="15"/>
  <c r="AM213" i="15"/>
  <c r="AR212" i="15"/>
  <c r="BI211" i="15"/>
  <c r="BA210" i="15"/>
  <c r="AM215" i="15" s="1"/>
  <c r="AY210" i="15"/>
  <c r="AR204" i="15"/>
  <c r="AR202" i="15"/>
  <c r="BI201" i="15"/>
  <c r="BA200" i="15"/>
  <c r="AM205" i="15" s="1"/>
  <c r="AY200" i="15"/>
  <c r="AM203" i="15" s="1"/>
  <c r="AR194" i="15"/>
  <c r="AR192" i="15"/>
  <c r="BI191" i="15"/>
  <c r="BA190" i="15"/>
  <c r="AM195" i="15" s="1"/>
  <c r="AY190" i="15"/>
  <c r="AM193" i="15" s="1"/>
  <c r="AM185" i="15"/>
  <c r="AR184" i="15"/>
  <c r="AM183" i="15"/>
  <c r="AR182" i="15"/>
  <c r="BI181" i="15"/>
  <c r="BA180" i="15"/>
  <c r="AY180" i="15"/>
  <c r="AR174" i="15"/>
  <c r="AR172" i="15"/>
  <c r="BI171" i="15"/>
  <c r="BA170" i="15"/>
  <c r="AM175" i="15" s="1"/>
  <c r="AY170" i="15"/>
  <c r="AM173" i="15" s="1"/>
  <c r="AR164" i="15"/>
  <c r="AR162" i="15"/>
  <c r="BI161" i="15"/>
  <c r="BA160" i="15"/>
  <c r="AM165" i="15" s="1"/>
  <c r="AY160" i="15"/>
  <c r="AM163" i="15" s="1"/>
  <c r="AM155" i="15"/>
  <c r="AR154" i="15"/>
  <c r="AR152" i="15"/>
  <c r="BI151" i="15"/>
  <c r="BA150" i="15"/>
  <c r="AY150" i="15"/>
  <c r="AM153" i="15" s="1"/>
  <c r="AM145" i="15"/>
  <c r="AR144" i="15"/>
  <c r="AR142" i="15"/>
  <c r="BI141" i="15"/>
  <c r="BA140" i="15"/>
  <c r="AY140" i="15"/>
  <c r="AM143" i="15" s="1"/>
  <c r="AM135" i="15"/>
  <c r="AR134" i="15"/>
  <c r="AM133" i="15"/>
  <c r="AR132" i="15"/>
  <c r="BI131" i="15"/>
  <c r="BA130" i="15"/>
  <c r="AY130" i="15"/>
  <c r="AR124" i="15"/>
  <c r="AR122" i="15"/>
  <c r="BI121" i="15"/>
  <c r="BA120" i="15"/>
  <c r="AM125" i="15" s="1"/>
  <c r="AY120" i="15"/>
  <c r="AM123" i="15" s="1"/>
  <c r="AM115" i="15"/>
  <c r="AR114" i="15"/>
  <c r="AR112" i="15"/>
  <c r="BI111" i="15"/>
  <c r="BA110" i="15"/>
  <c r="AY110" i="15"/>
  <c r="AM113" i="15" s="1"/>
  <c r="AM105" i="15"/>
  <c r="AR104" i="15"/>
  <c r="AR102" i="15"/>
  <c r="BI101" i="15"/>
  <c r="BA100" i="15"/>
  <c r="AY100" i="15"/>
  <c r="AM103" i="15" s="1"/>
  <c r="AM95" i="15"/>
  <c r="AR94" i="15"/>
  <c r="AR92" i="15"/>
  <c r="BI91" i="15"/>
  <c r="BA90" i="15"/>
  <c r="AY90" i="15"/>
  <c r="AM93" i="15" s="1"/>
  <c r="AM85" i="15"/>
  <c r="AR84" i="15"/>
  <c r="AM83" i="15"/>
  <c r="AR82" i="15"/>
  <c r="BI81" i="15"/>
  <c r="BA80" i="15"/>
  <c r="AY80" i="15"/>
  <c r="AR74" i="15"/>
  <c r="AM73" i="15"/>
  <c r="AR72" i="15"/>
  <c r="BI71" i="15"/>
  <c r="BA70" i="15"/>
  <c r="AM75" i="15" s="1"/>
  <c r="AY70" i="15"/>
  <c r="AR64" i="15"/>
  <c r="AR62" i="15"/>
  <c r="BI61" i="15"/>
  <c r="BA60" i="15"/>
  <c r="AM65" i="15" s="1"/>
  <c r="AY60" i="15"/>
  <c r="AM63" i="15" s="1"/>
  <c r="AR54" i="15"/>
  <c r="AR52" i="15"/>
  <c r="BI51" i="15"/>
  <c r="BA50" i="15"/>
  <c r="AM55" i="15" s="1"/>
  <c r="AY50" i="15"/>
  <c r="AM53" i="15" s="1"/>
  <c r="AM45" i="15"/>
  <c r="AR44" i="15"/>
  <c r="AR42" i="15"/>
  <c r="BI41" i="15"/>
  <c r="BA40" i="15"/>
  <c r="AY40" i="15"/>
  <c r="AM43" i="15" s="1"/>
  <c r="AR34" i="15"/>
  <c r="AR32" i="15"/>
  <c r="BI31" i="15"/>
  <c r="BA30" i="15"/>
  <c r="AM35" i="15" s="1"/>
  <c r="AY30" i="15"/>
  <c r="AM33" i="15" s="1"/>
  <c r="AM25" i="15"/>
  <c r="AR24" i="15"/>
  <c r="AR22" i="15"/>
  <c r="BI21" i="15"/>
  <c r="BA20" i="15"/>
  <c r="AY20" i="15"/>
  <c r="AM23" i="15" s="1"/>
  <c r="AM15" i="15"/>
  <c r="AR14" i="15"/>
  <c r="AR12" i="15"/>
  <c r="BI11" i="15"/>
  <c r="BI10" i="15"/>
  <c r="BA10" i="15"/>
  <c r="AY10" i="15"/>
  <c r="C8" i="15"/>
  <c r="BD352" i="15" s="1"/>
  <c r="AS94" i="14"/>
  <c r="AS92" i="14"/>
  <c r="AS84" i="14"/>
  <c r="AS82" i="14"/>
  <c r="AS74" i="14"/>
  <c r="AS72" i="14"/>
  <c r="AS64" i="14"/>
  <c r="AS62" i="14"/>
  <c r="AS54" i="14"/>
  <c r="AS52" i="14"/>
  <c r="AS44" i="14"/>
  <c r="AS42" i="14"/>
  <c r="AS34" i="14"/>
  <c r="AS32" i="14"/>
  <c r="AS24" i="14"/>
  <c r="AS22" i="14"/>
  <c r="AS14" i="14"/>
  <c r="BB140" i="15" l="1"/>
  <c r="AP145" i="15" s="1"/>
  <c r="BB260" i="15"/>
  <c r="AP265" i="15" s="1"/>
  <c r="BB150" i="15"/>
  <c r="AP155" i="15" s="1"/>
  <c r="BB130" i="15"/>
  <c r="AP135" i="15" s="1"/>
  <c r="BB40" i="15"/>
  <c r="AP45" i="15" s="1"/>
  <c r="AZ190" i="15"/>
  <c r="AP193" i="15" s="1"/>
  <c r="AH12" i="15"/>
  <c r="AJ13" i="15"/>
  <c r="AJ14" i="15" s="1"/>
  <c r="AI13" i="15"/>
  <c r="AI14" i="15" s="1"/>
  <c r="AJ12" i="15"/>
  <c r="AZ300" i="15"/>
  <c r="AP303" i="15" s="1"/>
  <c r="AK12" i="15"/>
  <c r="AZ320" i="15"/>
  <c r="AP323" i="15" s="1"/>
  <c r="BB210" i="15"/>
  <c r="AP215" i="15" s="1"/>
  <c r="C9" i="15"/>
  <c r="AZ250" i="15"/>
  <c r="AP253" i="15" s="1"/>
  <c r="BI12" i="15"/>
  <c r="C18" i="15"/>
  <c r="AZ200" i="15"/>
  <c r="AP203" i="15" s="1"/>
  <c r="AZ220" i="15"/>
  <c r="AP223" i="15" s="1"/>
  <c r="BB250" i="15"/>
  <c r="AP255" i="15" s="1"/>
  <c r="AH13" i="15"/>
  <c r="AH14" i="15" s="1"/>
  <c r="AH15" i="15"/>
  <c r="AH16" i="15" s="1"/>
  <c r="AI15" i="15"/>
  <c r="AI16" i="15" s="1"/>
  <c r="BB220" i="15"/>
  <c r="AP225" i="15" s="1"/>
  <c r="AZ260" i="15"/>
  <c r="AP263" i="15" s="1"/>
  <c r="AZ120" i="15"/>
  <c r="AP123" i="15" s="1"/>
  <c r="AZ330" i="15"/>
  <c r="AP333" i="15" s="1"/>
  <c r="AZ310" i="15"/>
  <c r="AP313" i="15" s="1"/>
  <c r="AZ290" i="15"/>
  <c r="AP293" i="15" s="1"/>
  <c r="AZ210" i="15"/>
  <c r="AP213" i="15" s="1"/>
  <c r="AZ180" i="15"/>
  <c r="AP183" i="15" s="1"/>
  <c r="AZ130" i="15"/>
  <c r="AP133" i="15" s="1"/>
  <c r="AM13" i="15"/>
  <c r="AZ50" i="15"/>
  <c r="AP53" i="15" s="1"/>
  <c r="AZ40" i="15"/>
  <c r="AP43" i="15" s="1"/>
  <c r="AZ170" i="15"/>
  <c r="AP173" i="15" s="1"/>
  <c r="AZ30" i="15"/>
  <c r="AP33" i="15" s="1"/>
  <c r="AZ240" i="15"/>
  <c r="AP243" i="15" s="1"/>
  <c r="AZ110" i="15"/>
  <c r="AP113" i="15" s="1"/>
  <c r="AZ100" i="15"/>
  <c r="AP103" i="15" s="1"/>
  <c r="AZ90" i="15"/>
  <c r="AP93" i="15" s="1"/>
  <c r="AZ80" i="15"/>
  <c r="AP83" i="15" s="1"/>
  <c r="AZ70" i="15"/>
  <c r="AP73" i="15" s="1"/>
  <c r="AZ20" i="15"/>
  <c r="AP23" i="15" s="1"/>
  <c r="AZ10" i="15"/>
  <c r="AP13" i="15" s="1"/>
  <c r="AZ270" i="15"/>
  <c r="AP273" i="15" s="1"/>
  <c r="AJ15" i="15"/>
  <c r="AJ16" i="15" s="1"/>
  <c r="AZ60" i="15"/>
  <c r="AP63" i="15" s="1"/>
  <c r="AZ230" i="15"/>
  <c r="AP233" i="15" s="1"/>
  <c r="BO342" i="15"/>
  <c r="BO343" i="15" s="1"/>
  <c r="BO344" i="15" s="1"/>
  <c r="BO345" i="15" s="1"/>
  <c r="BO346" i="15" s="1"/>
  <c r="BO347" i="15" s="1"/>
  <c r="BO348" i="15" s="1"/>
  <c r="BO349" i="15" s="1"/>
  <c r="BO350" i="15" s="1"/>
  <c r="BO351" i="15" s="1"/>
  <c r="BO352" i="15" s="1"/>
  <c r="BO353" i="15" s="1"/>
  <c r="BO354" i="15" s="1"/>
  <c r="BO355" i="15" s="1"/>
  <c r="BO356" i="15" s="1"/>
  <c r="BO357" i="15" s="1"/>
  <c r="BO358" i="15" s="1"/>
  <c r="BB300" i="15"/>
  <c r="AP305" i="15" s="1"/>
  <c r="BB280" i="15"/>
  <c r="AP285" i="15" s="1"/>
  <c r="AZ280" i="15"/>
  <c r="AP283" i="15" s="1"/>
  <c r="BB60" i="15"/>
  <c r="AP65" i="15" s="1"/>
  <c r="AZ140" i="15"/>
  <c r="AP143" i="15" s="1"/>
  <c r="AZ150" i="15"/>
  <c r="AP153" i="15" s="1"/>
  <c r="AZ160" i="15"/>
  <c r="AP163" i="15" s="1"/>
  <c r="BB230" i="15"/>
  <c r="AP235" i="15" s="1"/>
  <c r="AI12" i="15"/>
  <c r="BB290" i="15"/>
  <c r="AP295" i="15" s="1"/>
  <c r="BB240" i="15"/>
  <c r="AP245" i="15" s="1"/>
  <c r="BB330" i="15"/>
  <c r="AP335" i="15" s="1"/>
  <c r="BB320" i="15"/>
  <c r="AP325" i="15" s="1"/>
  <c r="BB310" i="15"/>
  <c r="AP315" i="15" s="1"/>
  <c r="BB100" i="15"/>
  <c r="AP105" i="15" s="1"/>
  <c r="BB270" i="15"/>
  <c r="AP275" i="15" s="1"/>
  <c r="BB200" i="15"/>
  <c r="AP205" i="15" s="1"/>
  <c r="BB190" i="15"/>
  <c r="AP195" i="15" s="1"/>
  <c r="BB50" i="15"/>
  <c r="AP55" i="15" s="1"/>
  <c r="BB180" i="15"/>
  <c r="AP185" i="15" s="1"/>
  <c r="BB170" i="15"/>
  <c r="AP175" i="15" s="1"/>
  <c r="BB160" i="15"/>
  <c r="AP165" i="15" s="1"/>
  <c r="BB10" i="15"/>
  <c r="AP15" i="15" s="1"/>
  <c r="BB20" i="15"/>
  <c r="AP25" i="15" s="1"/>
  <c r="BB70" i="15"/>
  <c r="AP75" i="15" s="1"/>
  <c r="BB80" i="15"/>
  <c r="AP85" i="15" s="1"/>
  <c r="BB90" i="15"/>
  <c r="AP95" i="15" s="1"/>
  <c r="BB110" i="15"/>
  <c r="AP115" i="15" s="1"/>
  <c r="BB120" i="15"/>
  <c r="AP125" i="15" s="1"/>
  <c r="BB30" i="15"/>
  <c r="AP35" i="15" s="1"/>
  <c r="AL13" i="14"/>
  <c r="AM15" i="14"/>
  <c r="AR14" i="14"/>
  <c r="AR12" i="14"/>
  <c r="AT10" i="14"/>
  <c r="BA10" i="14"/>
  <c r="BB10" i="14" s="1"/>
  <c r="BC10" i="14"/>
  <c r="AO53" i="14"/>
  <c r="AO23" i="14"/>
  <c r="AR322" i="14"/>
  <c r="BI94" i="14"/>
  <c r="BI84" i="14"/>
  <c r="BI74" i="14"/>
  <c r="BI64" i="14"/>
  <c r="BI54" i="14"/>
  <c r="BC50" i="14"/>
  <c r="BA50" i="14"/>
  <c r="AY50" i="14"/>
  <c r="AW50" i="14"/>
  <c r="AU50" i="14"/>
  <c r="AT50" i="14"/>
  <c r="AL56" i="14"/>
  <c r="AL55" i="14"/>
  <c r="AL54" i="14"/>
  <c r="AL53" i="14"/>
  <c r="AL52" i="14"/>
  <c r="AK56" i="14"/>
  <c r="AK54" i="14"/>
  <c r="AK52" i="14"/>
  <c r="AJ55" i="14"/>
  <c r="AJ56" i="14" s="1"/>
  <c r="AJ53" i="14"/>
  <c r="AJ54" i="14" s="1"/>
  <c r="AJ52" i="14"/>
  <c r="AI55" i="14"/>
  <c r="AI56" i="14" s="1"/>
  <c r="AI53" i="14"/>
  <c r="AI54" i="14" s="1"/>
  <c r="AI52" i="14"/>
  <c r="AH52" i="14"/>
  <c r="AH55" i="14"/>
  <c r="AH56" i="14" s="1"/>
  <c r="AH53" i="14"/>
  <c r="AH54" i="14" s="1"/>
  <c r="AR52" i="14"/>
  <c r="BI44" i="14"/>
  <c r="BI34" i="14"/>
  <c r="BI14" i="14"/>
  <c r="BI24" i="14"/>
  <c r="AL96" i="14"/>
  <c r="AL95" i="14"/>
  <c r="AK96" i="14"/>
  <c r="AJ95" i="14"/>
  <c r="AJ96" i="14" s="1"/>
  <c r="AI95" i="14"/>
  <c r="AI96" i="14" s="1"/>
  <c r="AL94" i="14"/>
  <c r="AL93" i="14"/>
  <c r="AK94" i="14"/>
  <c r="AJ93" i="14"/>
  <c r="AJ94" i="14" s="1"/>
  <c r="AI93" i="14"/>
  <c r="AI94" i="14" s="1"/>
  <c r="AL85" i="14"/>
  <c r="AL86" i="14" s="1"/>
  <c r="AK86" i="14"/>
  <c r="AJ85" i="14"/>
  <c r="AJ86" i="14" s="1"/>
  <c r="AI85" i="14"/>
  <c r="AI86" i="14" s="1"/>
  <c r="AL83" i="14"/>
  <c r="AL84" i="14" s="1"/>
  <c r="AK84" i="14"/>
  <c r="AJ83" i="14"/>
  <c r="AJ84" i="14" s="1"/>
  <c r="AI83" i="14"/>
  <c r="AI84" i="14" s="1"/>
  <c r="AL76" i="14"/>
  <c r="AL75" i="14"/>
  <c r="AK76" i="14"/>
  <c r="AJ75" i="14"/>
  <c r="AJ76" i="14" s="1"/>
  <c r="AI75" i="14"/>
  <c r="AI76" i="14" s="1"/>
  <c r="AL74" i="14"/>
  <c r="AL73" i="14"/>
  <c r="AK74" i="14"/>
  <c r="AJ73" i="14"/>
  <c r="AJ74" i="14" s="1"/>
  <c r="AI73" i="14"/>
  <c r="AI74" i="14" s="1"/>
  <c r="AL65" i="14"/>
  <c r="AL66" i="14" s="1"/>
  <c r="AK66" i="14"/>
  <c r="AJ65" i="14"/>
  <c r="AJ66" i="14" s="1"/>
  <c r="AI65" i="14"/>
  <c r="AI66" i="14" s="1"/>
  <c r="AL63" i="14"/>
  <c r="AL64" i="14" s="1"/>
  <c r="AK64" i="14"/>
  <c r="AJ63" i="14"/>
  <c r="AJ64" i="14" s="1"/>
  <c r="AI63" i="14"/>
  <c r="AI64" i="14" s="1"/>
  <c r="AL46" i="14"/>
  <c r="AL45" i="14"/>
  <c r="AJ45" i="14"/>
  <c r="AJ46" i="14" s="1"/>
  <c r="AI45" i="14"/>
  <c r="AI46" i="14" s="1"/>
  <c r="AL44" i="14"/>
  <c r="AL43" i="14"/>
  <c r="AJ43" i="14"/>
  <c r="AJ44" i="14" s="1"/>
  <c r="AI43" i="14"/>
  <c r="AI44" i="14" s="1"/>
  <c r="AL36" i="14"/>
  <c r="AL35" i="14"/>
  <c r="AJ35" i="14"/>
  <c r="AJ36" i="14" s="1"/>
  <c r="AI35" i="14"/>
  <c r="AI36" i="14" s="1"/>
  <c r="AL34" i="14"/>
  <c r="AL33" i="14"/>
  <c r="AJ33" i="14"/>
  <c r="AJ34" i="14" s="1"/>
  <c r="AI33" i="14"/>
  <c r="AI34" i="14" s="1"/>
  <c r="AL16" i="14"/>
  <c r="AL14" i="14"/>
  <c r="AI13" i="14"/>
  <c r="AI14" i="14" s="1"/>
  <c r="AU10" i="14" l="1"/>
  <c r="BO359" i="15"/>
  <c r="BO360" i="15" s="1"/>
  <c r="BO361" i="15" s="1"/>
  <c r="BO362" i="15" s="1"/>
  <c r="BO363" i="15" s="1"/>
  <c r="BO364" i="15" s="1"/>
  <c r="BO365" i="15" s="1"/>
  <c r="BO366" i="15" s="1"/>
  <c r="BO367" i="15" s="1"/>
  <c r="BO368" i="15" s="1"/>
  <c r="BO369" i="15" s="1"/>
  <c r="BO370" i="15" s="1"/>
  <c r="BO371" i="15" s="1"/>
  <c r="BO372" i="15" s="1"/>
  <c r="BO373" i="15" s="1"/>
  <c r="BO374" i="15" s="1"/>
  <c r="BI15" i="15"/>
  <c r="BI13" i="15"/>
  <c r="AS14" i="15"/>
  <c r="C10" i="15"/>
  <c r="D9" i="15"/>
  <c r="C11" i="15"/>
  <c r="BI20" i="15"/>
  <c r="C28" i="15"/>
  <c r="BI22" i="15"/>
  <c r="C19" i="15"/>
  <c r="AS12" i="15"/>
  <c r="AW10" i="14"/>
  <c r="BQ374" i="14"/>
  <c r="BC352" i="14"/>
  <c r="BC341" i="14"/>
  <c r="AZ341" i="14"/>
  <c r="BD341" i="14" s="1"/>
  <c r="AR334" i="14"/>
  <c r="AR332" i="14"/>
  <c r="BI331" i="14"/>
  <c r="BA330" i="14"/>
  <c r="AM335" i="14" s="1"/>
  <c r="AY330" i="14"/>
  <c r="AM333" i="14" s="1"/>
  <c r="AR324" i="14"/>
  <c r="BI321" i="14"/>
  <c r="BA320" i="14"/>
  <c r="AM325" i="14" s="1"/>
  <c r="AY320" i="14"/>
  <c r="AM323" i="14" s="1"/>
  <c r="AR314" i="14"/>
  <c r="AR312" i="14"/>
  <c r="BI311" i="14"/>
  <c r="BA310" i="14"/>
  <c r="AM315" i="14" s="1"/>
  <c r="AY310" i="14"/>
  <c r="AM313" i="14" s="1"/>
  <c r="AR304" i="14"/>
  <c r="AR302" i="14"/>
  <c r="BI301" i="14"/>
  <c r="BA300" i="14"/>
  <c r="AM305" i="14" s="1"/>
  <c r="AY300" i="14"/>
  <c r="AM303" i="14" s="1"/>
  <c r="AR294" i="14"/>
  <c r="AR292" i="14"/>
  <c r="BI291" i="14"/>
  <c r="BA290" i="14"/>
  <c r="AM295" i="14" s="1"/>
  <c r="AY290" i="14"/>
  <c r="AM293" i="14" s="1"/>
  <c r="AR284" i="14"/>
  <c r="AR282" i="14"/>
  <c r="BI281" i="14"/>
  <c r="BA280" i="14"/>
  <c r="AM285" i="14" s="1"/>
  <c r="AY280" i="14"/>
  <c r="AM283" i="14" s="1"/>
  <c r="AR274" i="14"/>
  <c r="AR272" i="14"/>
  <c r="BI271" i="14"/>
  <c r="BA270" i="14"/>
  <c r="AM275" i="14" s="1"/>
  <c r="AY270" i="14"/>
  <c r="AM273" i="14" s="1"/>
  <c r="AR264" i="14"/>
  <c r="AR262" i="14"/>
  <c r="BI261" i="14"/>
  <c r="BA260" i="14"/>
  <c r="AM265" i="14" s="1"/>
  <c r="AY260" i="14"/>
  <c r="AM263" i="14" s="1"/>
  <c r="AR254" i="14"/>
  <c r="AR252" i="14"/>
  <c r="BI251" i="14"/>
  <c r="BA250" i="14"/>
  <c r="AM255" i="14" s="1"/>
  <c r="AY250" i="14"/>
  <c r="AM253" i="14" s="1"/>
  <c r="AR244" i="14"/>
  <c r="AR242" i="14"/>
  <c r="BI241" i="14"/>
  <c r="BA240" i="14"/>
  <c r="AM245" i="14" s="1"/>
  <c r="AY240" i="14"/>
  <c r="AM243" i="14" s="1"/>
  <c r="AR234" i="14"/>
  <c r="AR232" i="14"/>
  <c r="BI231" i="14"/>
  <c r="BA230" i="14"/>
  <c r="AM235" i="14" s="1"/>
  <c r="AY230" i="14"/>
  <c r="AM233" i="14" s="1"/>
  <c r="AR224" i="14"/>
  <c r="AR222" i="14"/>
  <c r="BI221" i="14"/>
  <c r="BA220" i="14"/>
  <c r="AM225" i="14" s="1"/>
  <c r="AY220" i="14"/>
  <c r="AM223" i="14" s="1"/>
  <c r="AR214" i="14"/>
  <c r="AR212" i="14"/>
  <c r="BI211" i="14"/>
  <c r="BA210" i="14"/>
  <c r="AM215" i="14" s="1"/>
  <c r="AY210" i="14"/>
  <c r="AM213" i="14" s="1"/>
  <c r="AR204" i="14"/>
  <c r="AR202" i="14"/>
  <c r="BI201" i="14"/>
  <c r="BA200" i="14"/>
  <c r="AM205" i="14" s="1"/>
  <c r="AY200" i="14"/>
  <c r="AM203" i="14" s="1"/>
  <c r="AR194" i="14"/>
  <c r="AR192" i="14"/>
  <c r="BI191" i="14"/>
  <c r="BA190" i="14"/>
  <c r="AM195" i="14" s="1"/>
  <c r="AY190" i="14"/>
  <c r="AM193" i="14" s="1"/>
  <c r="AR184" i="14"/>
  <c r="AR182" i="14"/>
  <c r="BI181" i="14"/>
  <c r="BA180" i="14"/>
  <c r="AM185" i="14" s="1"/>
  <c r="AY180" i="14"/>
  <c r="AM183" i="14" s="1"/>
  <c r="AR174" i="14"/>
  <c r="AR172" i="14"/>
  <c r="BI171" i="14"/>
  <c r="BA170" i="14"/>
  <c r="AM175" i="14" s="1"/>
  <c r="AY170" i="14"/>
  <c r="AM173" i="14" s="1"/>
  <c r="AR164" i="14"/>
  <c r="AR162" i="14"/>
  <c r="BI161" i="14"/>
  <c r="BA160" i="14"/>
  <c r="AM165" i="14" s="1"/>
  <c r="AY160" i="14"/>
  <c r="AM163" i="14" s="1"/>
  <c r="AR154" i="14"/>
  <c r="AR152" i="14"/>
  <c r="BI151" i="14"/>
  <c r="BA150" i="14"/>
  <c r="AM155" i="14" s="1"/>
  <c r="AY150" i="14"/>
  <c r="AM153" i="14" s="1"/>
  <c r="AR144" i="14"/>
  <c r="AR142" i="14"/>
  <c r="BI141" i="14"/>
  <c r="BA140" i="14"/>
  <c r="AM145" i="14" s="1"/>
  <c r="AY140" i="14"/>
  <c r="AM143" i="14" s="1"/>
  <c r="AR134" i="14"/>
  <c r="AR132" i="14"/>
  <c r="BI131" i="14"/>
  <c r="BA130" i="14"/>
  <c r="AM135" i="14" s="1"/>
  <c r="AY130" i="14"/>
  <c r="AM133" i="14" s="1"/>
  <c r="AR124" i="14"/>
  <c r="AR122" i="14"/>
  <c r="BI121" i="14"/>
  <c r="BA120" i="14"/>
  <c r="AM125" i="14" s="1"/>
  <c r="AY120" i="14"/>
  <c r="AM123" i="14" s="1"/>
  <c r="AR114" i="14"/>
  <c r="AR112" i="14"/>
  <c r="BI111" i="14"/>
  <c r="BA110" i="14"/>
  <c r="AM115" i="14" s="1"/>
  <c r="AY110" i="14"/>
  <c r="AM113" i="14" s="1"/>
  <c r="AR104" i="14"/>
  <c r="AR102" i="14"/>
  <c r="BI101" i="14"/>
  <c r="BA100" i="14"/>
  <c r="AM105" i="14" s="1"/>
  <c r="AY100" i="14"/>
  <c r="AR94" i="14"/>
  <c r="AR92" i="14"/>
  <c r="BI91" i="14"/>
  <c r="BA90" i="14"/>
  <c r="AM95" i="14" s="1"/>
  <c r="AY90" i="14"/>
  <c r="AM93" i="14" s="1"/>
  <c r="AR84" i="14"/>
  <c r="AR82" i="14"/>
  <c r="BI81" i="14"/>
  <c r="BA80" i="14"/>
  <c r="AM85" i="14" s="1"/>
  <c r="AY80" i="14"/>
  <c r="AM83" i="14" s="1"/>
  <c r="AR74" i="14"/>
  <c r="AR72" i="14"/>
  <c r="BI71" i="14"/>
  <c r="BA70" i="14"/>
  <c r="AM75" i="14" s="1"/>
  <c r="AY70" i="14"/>
  <c r="AM73" i="14" s="1"/>
  <c r="AR64" i="14"/>
  <c r="AR62" i="14"/>
  <c r="BI61" i="14"/>
  <c r="BA60" i="14"/>
  <c r="AM65" i="14" s="1"/>
  <c r="AY60" i="14"/>
  <c r="AM63" i="14" s="1"/>
  <c r="AR54" i="14"/>
  <c r="BI51" i="14"/>
  <c r="AM55" i="14"/>
  <c r="AR44" i="14"/>
  <c r="AR42" i="14"/>
  <c r="BI41" i="14"/>
  <c r="BA40" i="14"/>
  <c r="AM45" i="14" s="1"/>
  <c r="AY40" i="14"/>
  <c r="AR34" i="14"/>
  <c r="AR32" i="14"/>
  <c r="BI31" i="14"/>
  <c r="BA30" i="14"/>
  <c r="AM35" i="14" s="1"/>
  <c r="AY30" i="14"/>
  <c r="AR24" i="14"/>
  <c r="AR22" i="14"/>
  <c r="BI21" i="14"/>
  <c r="BA20" i="14"/>
  <c r="BB50" i="14" s="1"/>
  <c r="AY20" i="14"/>
  <c r="BI11" i="14"/>
  <c r="AP15" i="14"/>
  <c r="AY10" i="14"/>
  <c r="C8" i="14"/>
  <c r="BI10" i="14" s="1"/>
  <c r="AZ10" i="14" l="1"/>
  <c r="AM13" i="14"/>
  <c r="AV10" i="14"/>
  <c r="AN13" i="14"/>
  <c r="AM43" i="14"/>
  <c r="AZ50" i="14"/>
  <c r="AP53" i="14" s="1"/>
  <c r="AM103" i="14"/>
  <c r="AZ320" i="14"/>
  <c r="AP323" i="14" s="1"/>
  <c r="BI23" i="15"/>
  <c r="BI25" i="15"/>
  <c r="C38" i="15"/>
  <c r="C29" i="15"/>
  <c r="BI30" i="15"/>
  <c r="BI32" i="15"/>
  <c r="AS34" i="15" s="1"/>
  <c r="AS32" i="15"/>
  <c r="D10" i="15"/>
  <c r="E9" i="15"/>
  <c r="D11" i="15"/>
  <c r="AL13" i="15"/>
  <c r="AL14" i="15"/>
  <c r="AK13" i="15"/>
  <c r="AK14" i="15" s="1"/>
  <c r="AL15" i="15"/>
  <c r="AK15" i="15"/>
  <c r="AK16" i="15" s="1"/>
  <c r="AL16" i="15"/>
  <c r="AJ23" i="15"/>
  <c r="AJ24" i="15" s="1"/>
  <c r="AI23" i="15"/>
  <c r="AI24" i="15" s="1"/>
  <c r="AH23" i="15"/>
  <c r="AH24" i="15" s="1"/>
  <c r="AJ25" i="15"/>
  <c r="AJ26" i="15" s="1"/>
  <c r="AI25" i="15"/>
  <c r="AI26" i="15" s="1"/>
  <c r="AH25" i="15"/>
  <c r="AH26" i="15" s="1"/>
  <c r="BI24" i="15"/>
  <c r="AL22" i="15"/>
  <c r="AK22" i="15"/>
  <c r="AJ22" i="15"/>
  <c r="AI22" i="15"/>
  <c r="AH22" i="15"/>
  <c r="BI14" i="15"/>
  <c r="AL12" i="15"/>
  <c r="C20" i="15"/>
  <c r="D19" i="15"/>
  <c r="C21" i="15"/>
  <c r="AX10" i="14"/>
  <c r="AQ15" i="14" s="1"/>
  <c r="BE11" i="14"/>
  <c r="BD11" i="14"/>
  <c r="BI12" i="14"/>
  <c r="BI13" i="14" s="1"/>
  <c r="AZ40" i="14"/>
  <c r="AP43" i="14" s="1"/>
  <c r="AZ70" i="14"/>
  <c r="AP73" i="14" s="1"/>
  <c r="AM33" i="14"/>
  <c r="AZ170" i="14"/>
  <c r="AP173" i="14" s="1"/>
  <c r="AZ290" i="14"/>
  <c r="AP293" i="14" s="1"/>
  <c r="AZ280" i="14"/>
  <c r="AP283" i="14" s="1"/>
  <c r="AZ260" i="14"/>
  <c r="AP263" i="14" s="1"/>
  <c r="AM53" i="14"/>
  <c r="AZ140" i="14"/>
  <c r="AP143" i="14" s="1"/>
  <c r="AZ190" i="14"/>
  <c r="AP193" i="14" s="1"/>
  <c r="AZ310" i="14"/>
  <c r="AP313" i="14" s="1"/>
  <c r="AZ160" i="14"/>
  <c r="AP163" i="14" s="1"/>
  <c r="AZ240" i="14"/>
  <c r="AP243" i="14" s="1"/>
  <c r="AZ120" i="14"/>
  <c r="AP123" i="14" s="1"/>
  <c r="AZ90" i="14"/>
  <c r="AP93" i="14" s="1"/>
  <c r="BB210" i="14"/>
  <c r="AP215" i="14" s="1"/>
  <c r="AZ130" i="14"/>
  <c r="AP133" i="14" s="1"/>
  <c r="BB180" i="14"/>
  <c r="AP185" i="14" s="1"/>
  <c r="AP55" i="14"/>
  <c r="AZ80" i="14"/>
  <c r="AP83" i="14" s="1"/>
  <c r="AJ13" i="14"/>
  <c r="AJ14" i="14" s="1"/>
  <c r="AH13" i="14"/>
  <c r="AH14" i="14" s="1"/>
  <c r="AJ15" i="14"/>
  <c r="AJ16" i="14" s="1"/>
  <c r="AI15" i="14"/>
  <c r="AI16" i="14" s="1"/>
  <c r="AK12" i="14"/>
  <c r="AJ12" i="14"/>
  <c r="AI12" i="14"/>
  <c r="AH12" i="14"/>
  <c r="AH15" i="14"/>
  <c r="BB20" i="14"/>
  <c r="AP25" i="14" s="1"/>
  <c r="BB30" i="14"/>
  <c r="AP35" i="14" s="1"/>
  <c r="BB40" i="14"/>
  <c r="AP45" i="14" s="1"/>
  <c r="AZ100" i="14"/>
  <c r="AP103" i="14" s="1"/>
  <c r="AZ150" i="14"/>
  <c r="AP153" i="14" s="1"/>
  <c r="AZ110" i="14"/>
  <c r="AP113" i="14" s="1"/>
  <c r="BD352" i="14"/>
  <c r="BO342" i="14"/>
  <c r="BO343" i="14" s="1"/>
  <c r="BO344" i="14" s="1"/>
  <c r="BO345" i="14" s="1"/>
  <c r="BO346" i="14" s="1"/>
  <c r="BO347" i="14" s="1"/>
  <c r="BO348" i="14" s="1"/>
  <c r="BO349" i="14" s="1"/>
  <c r="BO350" i="14" s="1"/>
  <c r="BO351" i="14" s="1"/>
  <c r="BO352" i="14" s="1"/>
  <c r="BO353" i="14" s="1"/>
  <c r="BO354" i="14" s="1"/>
  <c r="BO355" i="14" s="1"/>
  <c r="BO356" i="14" s="1"/>
  <c r="BO357" i="14" s="1"/>
  <c r="BO358" i="14" s="1"/>
  <c r="C18" i="14"/>
  <c r="C9" i="14"/>
  <c r="BB330" i="14"/>
  <c r="AP335" i="14" s="1"/>
  <c r="BB270" i="14"/>
  <c r="AP275" i="14" s="1"/>
  <c r="BB260" i="14"/>
  <c r="AP265" i="14" s="1"/>
  <c r="BB160" i="14"/>
  <c r="AP165" i="14" s="1"/>
  <c r="BB290" i="14"/>
  <c r="AP295" i="14" s="1"/>
  <c r="BB200" i="14"/>
  <c r="AP205" i="14" s="1"/>
  <c r="BB190" i="14"/>
  <c r="AP195" i="14" s="1"/>
  <c r="BB320" i="14"/>
  <c r="AP325" i="14" s="1"/>
  <c r="BB230" i="14"/>
  <c r="AP235" i="14" s="1"/>
  <c r="BB300" i="14"/>
  <c r="AP305" i="14" s="1"/>
  <c r="BB240" i="14"/>
  <c r="AP245" i="14" s="1"/>
  <c r="BB310" i="14"/>
  <c r="AP315" i="14" s="1"/>
  <c r="BB280" i="14"/>
  <c r="AP285" i="14" s="1"/>
  <c r="BB250" i="14"/>
  <c r="AP255" i="14" s="1"/>
  <c r="BB220" i="14"/>
  <c r="AP225" i="14" s="1"/>
  <c r="BB170" i="14"/>
  <c r="AP175" i="14" s="1"/>
  <c r="BB150" i="14"/>
  <c r="AP155" i="14" s="1"/>
  <c r="BB140" i="14"/>
  <c r="AP145" i="14" s="1"/>
  <c r="BB130" i="14"/>
  <c r="AP135" i="14" s="1"/>
  <c r="BB120" i="14"/>
  <c r="AP125" i="14" s="1"/>
  <c r="BB110" i="14"/>
  <c r="AP115" i="14" s="1"/>
  <c r="BB100" i="14"/>
  <c r="AP105" i="14" s="1"/>
  <c r="BB90" i="14"/>
  <c r="AP95" i="14" s="1"/>
  <c r="BB80" i="14"/>
  <c r="AP85" i="14" s="1"/>
  <c r="BB70" i="14"/>
  <c r="AP75" i="14" s="1"/>
  <c r="BB60" i="14"/>
  <c r="AP65" i="14" s="1"/>
  <c r="AZ220" i="14"/>
  <c r="AP223" i="14" s="1"/>
  <c r="AZ180" i="14"/>
  <c r="AP183" i="14" s="1"/>
  <c r="AZ60" i="14"/>
  <c r="AP63" i="14" s="1"/>
  <c r="AZ330" i="14"/>
  <c r="AP333" i="14" s="1"/>
  <c r="AZ270" i="14"/>
  <c r="AP273" i="14" s="1"/>
  <c r="AZ250" i="14"/>
  <c r="AP253" i="14" s="1"/>
  <c r="AZ300" i="14"/>
  <c r="AP303" i="14" s="1"/>
  <c r="AZ230" i="14"/>
  <c r="AP233" i="14" s="1"/>
  <c r="AZ200" i="14"/>
  <c r="AP203" i="14" s="1"/>
  <c r="AZ210" i="14"/>
  <c r="AP213" i="14" s="1"/>
  <c r="AP13" i="14"/>
  <c r="AQ13" i="14" s="1"/>
  <c r="AZ20" i="14"/>
  <c r="AP23" i="14" s="1"/>
  <c r="AZ30" i="14"/>
  <c r="AP33" i="14" s="1"/>
  <c r="AH16" i="14" l="1"/>
  <c r="BK10" i="15"/>
  <c r="BI42" i="15"/>
  <c r="BI40" i="15"/>
  <c r="C48" i="15"/>
  <c r="C39" i="15"/>
  <c r="F9" i="15"/>
  <c r="E10" i="15"/>
  <c r="E11" i="15"/>
  <c r="BI33" i="15"/>
  <c r="BI35" i="15"/>
  <c r="AJ33" i="15"/>
  <c r="AJ34" i="15" s="1"/>
  <c r="AI33" i="15"/>
  <c r="AI34" i="15" s="1"/>
  <c r="AH33" i="15"/>
  <c r="AH34" i="15" s="1"/>
  <c r="AK32" i="15"/>
  <c r="AJ32" i="15"/>
  <c r="AI32" i="15"/>
  <c r="AH32" i="15"/>
  <c r="AJ35" i="15"/>
  <c r="AJ36" i="15" s="1"/>
  <c r="AI35" i="15"/>
  <c r="AI36" i="15" s="1"/>
  <c r="AH35" i="15"/>
  <c r="AH36" i="15" s="1"/>
  <c r="BI34" i="15"/>
  <c r="D29" i="15"/>
  <c r="C30" i="15"/>
  <c r="C31" i="15"/>
  <c r="AK23" i="15"/>
  <c r="AK24" i="15" s="1"/>
  <c r="AL23" i="15"/>
  <c r="AL24" i="15" s="1"/>
  <c r="AL25" i="15"/>
  <c r="AL26" i="15" s="1"/>
  <c r="AK25" i="15"/>
  <c r="AK26" i="15" s="1"/>
  <c r="E19" i="15"/>
  <c r="D20" i="15"/>
  <c r="D21" i="15"/>
  <c r="AS24" i="15"/>
  <c r="AS22" i="15"/>
  <c r="BI15" i="14"/>
  <c r="D9" i="14"/>
  <c r="C11" i="14"/>
  <c r="C10" i="14"/>
  <c r="BO359" i="14"/>
  <c r="BO360" i="14" s="1"/>
  <c r="BO361" i="14" s="1"/>
  <c r="BO362" i="14" s="1"/>
  <c r="BO363" i="14" s="1"/>
  <c r="BO364" i="14" s="1"/>
  <c r="BO365" i="14" s="1"/>
  <c r="BO366" i="14" s="1"/>
  <c r="BO367" i="14" s="1"/>
  <c r="BO368" i="14" s="1"/>
  <c r="BO369" i="14" s="1"/>
  <c r="BO370" i="14" s="1"/>
  <c r="BO371" i="14" s="1"/>
  <c r="BO372" i="14" s="1"/>
  <c r="BO373" i="14" s="1"/>
  <c r="BO374" i="14" s="1"/>
  <c r="C28" i="14"/>
  <c r="C19" i="14"/>
  <c r="BI22" i="14"/>
  <c r="BI20" i="14"/>
  <c r="BK20" i="15" l="1"/>
  <c r="F19" i="15"/>
  <c r="E21" i="15"/>
  <c r="E20" i="15"/>
  <c r="D39" i="15"/>
  <c r="C40" i="15"/>
  <c r="C41" i="15"/>
  <c r="AH43" i="15"/>
  <c r="AH44" i="15" s="1"/>
  <c r="AJ43" i="15"/>
  <c r="AJ44" i="15" s="1"/>
  <c r="AI43" i="15"/>
  <c r="AI44" i="15" s="1"/>
  <c r="AJ42" i="15"/>
  <c r="AI42" i="15"/>
  <c r="AH42" i="15"/>
  <c r="AJ45" i="15"/>
  <c r="AJ46" i="15" s="1"/>
  <c r="AI45" i="15"/>
  <c r="AI46" i="15" s="1"/>
  <c r="AH45" i="15"/>
  <c r="AH46" i="15" s="1"/>
  <c r="AL42" i="15"/>
  <c r="AK42" i="15"/>
  <c r="AW37" i="15"/>
  <c r="AL34" i="15"/>
  <c r="AL33" i="15"/>
  <c r="AK33" i="15"/>
  <c r="AK34" i="15" s="1"/>
  <c r="AL36" i="15"/>
  <c r="AL35" i="15"/>
  <c r="AK35" i="15"/>
  <c r="AK36" i="15" s="1"/>
  <c r="G9" i="15"/>
  <c r="F10" i="15"/>
  <c r="F11" i="15"/>
  <c r="BI52" i="15"/>
  <c r="C58" i="15"/>
  <c r="C49" i="15"/>
  <c r="BI50" i="15"/>
  <c r="BI43" i="15"/>
  <c r="BI44" i="15" s="1"/>
  <c r="BI45" i="15"/>
  <c r="E29" i="15"/>
  <c r="D31" i="15"/>
  <c r="D30" i="15"/>
  <c r="AL32" i="15"/>
  <c r="AH25" i="14"/>
  <c r="AH26" i="14" s="1"/>
  <c r="AH23" i="14"/>
  <c r="AH24" i="14" s="1"/>
  <c r="AL15" i="14"/>
  <c r="AK16" i="14"/>
  <c r="AK14" i="14"/>
  <c r="AL12" i="14"/>
  <c r="AI23" i="14"/>
  <c r="AI24" i="14" s="1"/>
  <c r="AJ23" i="14"/>
  <c r="AJ24" i="14" s="1"/>
  <c r="AK22" i="14"/>
  <c r="AJ22" i="14"/>
  <c r="AJ25" i="14"/>
  <c r="AJ26" i="14" s="1"/>
  <c r="AI22" i="14"/>
  <c r="AI25" i="14"/>
  <c r="AI26" i="14" s="1"/>
  <c r="AH22" i="14"/>
  <c r="BI25" i="14"/>
  <c r="BI23" i="14"/>
  <c r="E9" i="14"/>
  <c r="D11" i="14"/>
  <c r="D10" i="14"/>
  <c r="C20" i="14"/>
  <c r="D19" i="14"/>
  <c r="C21" i="14"/>
  <c r="C29" i="14"/>
  <c r="C38" i="14"/>
  <c r="BE31" i="14"/>
  <c r="BI30" i="14"/>
  <c r="BI32" i="14"/>
  <c r="BK30" i="15" l="1"/>
  <c r="AJ55" i="15"/>
  <c r="AJ56" i="15" s="1"/>
  <c r="AJ53" i="15"/>
  <c r="AJ54" i="15" s="1"/>
  <c r="AI53" i="15"/>
  <c r="AI54" i="15" s="1"/>
  <c r="AH53" i="15"/>
  <c r="AH54" i="15" s="1"/>
  <c r="AI55" i="15"/>
  <c r="AI56" i="15" s="1"/>
  <c r="AH55" i="15"/>
  <c r="AH56" i="15" s="1"/>
  <c r="AK52" i="15"/>
  <c r="AJ52" i="15"/>
  <c r="AI52" i="15"/>
  <c r="AH52" i="15"/>
  <c r="D49" i="15"/>
  <c r="C50" i="15"/>
  <c r="C51" i="15"/>
  <c r="BI60" i="15"/>
  <c r="BI62" i="15"/>
  <c r="C68" i="15"/>
  <c r="C59" i="15"/>
  <c r="BI53" i="15"/>
  <c r="AS52" i="15" s="1"/>
  <c r="BI55" i="15"/>
  <c r="H9" i="15"/>
  <c r="G11" i="15"/>
  <c r="G10" i="15"/>
  <c r="F29" i="15"/>
  <c r="E30" i="15"/>
  <c r="E31" i="15"/>
  <c r="AL46" i="15"/>
  <c r="AK45" i="15"/>
  <c r="AK46" i="15" s="1"/>
  <c r="AK43" i="15"/>
  <c r="AK44" i="15" s="1"/>
  <c r="AL45" i="15"/>
  <c r="AL43" i="15"/>
  <c r="AL44" i="15"/>
  <c r="E39" i="15"/>
  <c r="D40" i="15"/>
  <c r="D41" i="15"/>
  <c r="G19" i="15"/>
  <c r="F21" i="15"/>
  <c r="F20" i="15"/>
  <c r="AS42" i="15"/>
  <c r="AS44" i="15"/>
  <c r="AH35" i="14"/>
  <c r="AH33" i="14"/>
  <c r="BK10" i="14"/>
  <c r="AL22" i="14"/>
  <c r="BI33" i="14"/>
  <c r="BI35" i="14"/>
  <c r="AJ32" i="14"/>
  <c r="AI32" i="14"/>
  <c r="AH32" i="14"/>
  <c r="AK32" i="14"/>
  <c r="F9" i="14"/>
  <c r="E10" i="14"/>
  <c r="E11" i="14"/>
  <c r="AK26" i="14"/>
  <c r="AL23" i="14"/>
  <c r="AL24" i="14" s="1"/>
  <c r="AK24" i="14"/>
  <c r="BI42" i="14"/>
  <c r="BI40" i="14"/>
  <c r="C39" i="14"/>
  <c r="C48" i="14"/>
  <c r="C31" i="14"/>
  <c r="D29" i="14"/>
  <c r="C30" i="14"/>
  <c r="E19" i="14"/>
  <c r="D21" i="14"/>
  <c r="D20" i="14"/>
  <c r="BK40" i="15" l="1"/>
  <c r="AK53" i="15"/>
  <c r="AK54" i="15" s="1"/>
  <c r="AL55" i="15"/>
  <c r="AK55" i="15"/>
  <c r="AK56" i="15" s="1"/>
  <c r="AL53" i="15"/>
  <c r="AL56" i="15"/>
  <c r="AL54" i="15"/>
  <c r="E49" i="15"/>
  <c r="D50" i="15"/>
  <c r="D51" i="15"/>
  <c r="C61" i="15"/>
  <c r="C60" i="15"/>
  <c r="D59" i="15"/>
  <c r="BI70" i="15"/>
  <c r="BI72" i="15"/>
  <c r="AS72" i="15"/>
  <c r="AS74" i="15"/>
  <c r="C69" i="15"/>
  <c r="C78" i="15"/>
  <c r="H19" i="15"/>
  <c r="G21" i="15"/>
  <c r="G20" i="15"/>
  <c r="BI65" i="15"/>
  <c r="BI63" i="15"/>
  <c r="AH65" i="15"/>
  <c r="AH66" i="15" s="1"/>
  <c r="AK62" i="15"/>
  <c r="BI64" i="15"/>
  <c r="AJ62" i="15"/>
  <c r="AH63" i="15"/>
  <c r="AH64" i="15" s="1"/>
  <c r="AL62" i="15"/>
  <c r="AI62" i="15"/>
  <c r="AH62" i="15"/>
  <c r="AJ63" i="15"/>
  <c r="AJ64" i="15" s="1"/>
  <c r="AJ65" i="15"/>
  <c r="AJ66" i="15" s="1"/>
  <c r="AI63" i="15"/>
  <c r="AI64" i="15" s="1"/>
  <c r="AI65" i="15"/>
  <c r="AI66" i="15" s="1"/>
  <c r="AL52" i="15"/>
  <c r="F39" i="15"/>
  <c r="E41" i="15"/>
  <c r="E40" i="15"/>
  <c r="G29" i="15"/>
  <c r="F31" i="15"/>
  <c r="F30" i="15"/>
  <c r="AS54" i="15"/>
  <c r="BI54" i="15"/>
  <c r="I9" i="15"/>
  <c r="H11" i="15"/>
  <c r="H10" i="15"/>
  <c r="AH34" i="14"/>
  <c r="AK34" i="14"/>
  <c r="AH36" i="14"/>
  <c r="AK36" i="14"/>
  <c r="AH43" i="14"/>
  <c r="AH45" i="14"/>
  <c r="AL32" i="14"/>
  <c r="D39" i="14"/>
  <c r="C41" i="14"/>
  <c r="C40" i="14"/>
  <c r="BI43" i="14"/>
  <c r="BI45" i="14"/>
  <c r="F11" i="14"/>
  <c r="F10" i="14"/>
  <c r="G9" i="14"/>
  <c r="F19" i="14"/>
  <c r="E21" i="14"/>
  <c r="E20" i="14"/>
  <c r="BK20" i="14"/>
  <c r="E29" i="14"/>
  <c r="D30" i="14"/>
  <c r="D31" i="14"/>
  <c r="C58" i="14"/>
  <c r="BI52" i="14"/>
  <c r="C49" i="14"/>
  <c r="BE51" i="14"/>
  <c r="BI50" i="14"/>
  <c r="AK42" i="14"/>
  <c r="AJ42" i="14"/>
  <c r="AI42" i="14"/>
  <c r="AH42" i="14"/>
  <c r="BK50" i="15" l="1"/>
  <c r="I19" i="15"/>
  <c r="H21" i="15"/>
  <c r="H20" i="15"/>
  <c r="C88" i="15"/>
  <c r="C79" i="15"/>
  <c r="BI80" i="15"/>
  <c r="BI82" i="15"/>
  <c r="F49" i="15"/>
  <c r="E51" i="15"/>
  <c r="E50" i="15"/>
  <c r="H29" i="15"/>
  <c r="G31" i="15"/>
  <c r="G30" i="15"/>
  <c r="AS62" i="15"/>
  <c r="AS64" i="15"/>
  <c r="E59" i="15"/>
  <c r="D60" i="15"/>
  <c r="D61" i="15"/>
  <c r="G39" i="15"/>
  <c r="F41" i="15"/>
  <c r="F40" i="15"/>
  <c r="D69" i="15"/>
  <c r="C70" i="15"/>
  <c r="C71" i="15"/>
  <c r="BI75" i="15"/>
  <c r="BI73" i="15"/>
  <c r="AL72" i="15" s="1"/>
  <c r="AJ73" i="15"/>
  <c r="AJ74" i="15" s="1"/>
  <c r="AH75" i="15"/>
  <c r="AH76" i="15" s="1"/>
  <c r="AK72" i="15"/>
  <c r="AJ72" i="15"/>
  <c r="AH73" i="15"/>
  <c r="AH74" i="15" s="1"/>
  <c r="AJ75" i="15"/>
  <c r="AJ76" i="15" s="1"/>
  <c r="AI73" i="15"/>
  <c r="AI74" i="15" s="1"/>
  <c r="AI75" i="15"/>
  <c r="AI76" i="15" s="1"/>
  <c r="AI72" i="15"/>
  <c r="AH72" i="15"/>
  <c r="AK63" i="15"/>
  <c r="AK64" i="15" s="1"/>
  <c r="AL63" i="15"/>
  <c r="AL64" i="15" s="1"/>
  <c r="AK65" i="15"/>
  <c r="AK66" i="15" s="1"/>
  <c r="I11" i="15"/>
  <c r="J9" i="15"/>
  <c r="I10" i="15"/>
  <c r="AH46" i="14"/>
  <c r="AK46" i="14"/>
  <c r="AH44" i="14"/>
  <c r="AK44" i="14"/>
  <c r="BI60" i="14"/>
  <c r="BI62" i="14"/>
  <c r="C59" i="14"/>
  <c r="C68" i="14"/>
  <c r="G11" i="14"/>
  <c r="G10" i="14"/>
  <c r="H9" i="14"/>
  <c r="F29" i="14"/>
  <c r="E31" i="14"/>
  <c r="E30" i="14"/>
  <c r="AL42" i="14"/>
  <c r="D49" i="14"/>
  <c r="C51" i="14"/>
  <c r="C50" i="14"/>
  <c r="E39" i="14"/>
  <c r="D41" i="14"/>
  <c r="D40" i="14"/>
  <c r="AL25" i="14" s="1"/>
  <c r="AL26" i="14" s="1"/>
  <c r="BI53" i="14"/>
  <c r="BI55" i="14"/>
  <c r="F21" i="14"/>
  <c r="F20" i="14"/>
  <c r="G19" i="14"/>
  <c r="BK60" i="15" l="1"/>
  <c r="G40" i="15"/>
  <c r="G41" i="15"/>
  <c r="H39" i="15"/>
  <c r="F50" i="15"/>
  <c r="G49" i="15"/>
  <c r="F51" i="15"/>
  <c r="AL74" i="15"/>
  <c r="AL76" i="15"/>
  <c r="AL75" i="15"/>
  <c r="AL73" i="15"/>
  <c r="AK75" i="15"/>
  <c r="AK76" i="15" s="1"/>
  <c r="AK73" i="15"/>
  <c r="AK74" i="15" s="1"/>
  <c r="E60" i="15"/>
  <c r="F59" i="15"/>
  <c r="E61" i="15"/>
  <c r="BI85" i="15"/>
  <c r="BI83" i="15"/>
  <c r="AI83" i="15"/>
  <c r="AI84" i="15" s="1"/>
  <c r="AH85" i="15"/>
  <c r="AH86" i="15" s="1"/>
  <c r="AK82" i="15"/>
  <c r="AJ82" i="15"/>
  <c r="AH83" i="15"/>
  <c r="AH84" i="15" s="1"/>
  <c r="AJ85" i="15"/>
  <c r="AJ86" i="15" s="1"/>
  <c r="AJ83" i="15"/>
  <c r="AJ84" i="15" s="1"/>
  <c r="AI85" i="15"/>
  <c r="AI86" i="15" s="1"/>
  <c r="AL82" i="15"/>
  <c r="AI82" i="15"/>
  <c r="AH82" i="15"/>
  <c r="C80" i="15"/>
  <c r="C81" i="15"/>
  <c r="D79" i="15"/>
  <c r="BI90" i="15"/>
  <c r="BI92" i="15"/>
  <c r="AS92" i="15"/>
  <c r="C89" i="15"/>
  <c r="C98" i="15"/>
  <c r="BI74" i="15"/>
  <c r="E69" i="15"/>
  <c r="D70" i="15"/>
  <c r="D71" i="15"/>
  <c r="J11" i="15"/>
  <c r="K9" i="15"/>
  <c r="J10" i="15"/>
  <c r="H31" i="15"/>
  <c r="I29" i="15"/>
  <c r="H30" i="15"/>
  <c r="I21" i="15"/>
  <c r="J19" i="15"/>
  <c r="I20" i="15"/>
  <c r="AH63" i="14"/>
  <c r="AH64" i="14" s="1"/>
  <c r="AH65" i="14"/>
  <c r="AH66" i="14" s="1"/>
  <c r="BK30" i="14"/>
  <c r="F31" i="14"/>
  <c r="F30" i="14"/>
  <c r="G29" i="14"/>
  <c r="AK62" i="14"/>
  <c r="AJ62" i="14"/>
  <c r="AH62" i="14"/>
  <c r="AI62" i="14"/>
  <c r="H10" i="14"/>
  <c r="I9" i="14"/>
  <c r="H11" i="14"/>
  <c r="E40" i="14"/>
  <c r="E41" i="14"/>
  <c r="F39" i="14"/>
  <c r="BK40" i="14"/>
  <c r="C78" i="14"/>
  <c r="BI72" i="14"/>
  <c r="BI70" i="14"/>
  <c r="C69" i="14"/>
  <c r="D50" i="14"/>
  <c r="D51" i="14"/>
  <c r="E49" i="14"/>
  <c r="G21" i="14"/>
  <c r="G20" i="14"/>
  <c r="H19" i="14"/>
  <c r="C61" i="14"/>
  <c r="C60" i="14"/>
  <c r="D59" i="14"/>
  <c r="BI63" i="14"/>
  <c r="BI65" i="14"/>
  <c r="BK70" i="15" l="1"/>
  <c r="AH93" i="15"/>
  <c r="AH94" i="15" s="1"/>
  <c r="AH95" i="15"/>
  <c r="AH96" i="15" s="1"/>
  <c r="AK92" i="15"/>
  <c r="AJ92" i="15"/>
  <c r="AI93" i="15"/>
  <c r="AI94" i="15" s="1"/>
  <c r="AJ95" i="15"/>
  <c r="AJ96" i="15" s="1"/>
  <c r="AJ93" i="15"/>
  <c r="AJ94" i="15" s="1"/>
  <c r="AI95" i="15"/>
  <c r="AI96" i="15" s="1"/>
  <c r="AI92" i="15"/>
  <c r="AH92" i="15"/>
  <c r="AS82" i="15"/>
  <c r="AS84" i="15"/>
  <c r="AL85" i="15"/>
  <c r="AL86" i="15" s="1"/>
  <c r="AL83" i="15"/>
  <c r="AL84" i="15" s="1"/>
  <c r="AK85" i="15"/>
  <c r="AK86" i="15" s="1"/>
  <c r="AK83" i="15"/>
  <c r="AK84" i="15" s="1"/>
  <c r="BI93" i="15"/>
  <c r="AL92" i="15" s="1"/>
  <c r="BI95" i="15"/>
  <c r="K10" i="15"/>
  <c r="L9" i="15"/>
  <c r="K11" i="15"/>
  <c r="D81" i="15"/>
  <c r="E79" i="15"/>
  <c r="D80" i="15"/>
  <c r="AL65" i="15"/>
  <c r="AL66" i="15" s="1"/>
  <c r="G51" i="15"/>
  <c r="H49" i="15"/>
  <c r="G50" i="15"/>
  <c r="F69" i="15"/>
  <c r="E70" i="15"/>
  <c r="E71" i="15"/>
  <c r="G59" i="15"/>
  <c r="F61" i="15"/>
  <c r="F60" i="15"/>
  <c r="J20" i="15"/>
  <c r="J21" i="15"/>
  <c r="K19" i="15"/>
  <c r="BI102" i="15"/>
  <c r="AS102" i="15" s="1"/>
  <c r="BI100" i="15"/>
  <c r="C108" i="15"/>
  <c r="C99" i="15"/>
  <c r="BI84" i="15"/>
  <c r="H41" i="15"/>
  <c r="H40" i="15"/>
  <c r="I39" i="15"/>
  <c r="C90" i="15"/>
  <c r="C91" i="15"/>
  <c r="D89" i="15"/>
  <c r="I30" i="15"/>
  <c r="I31" i="15"/>
  <c r="J29" i="15"/>
  <c r="AS94" i="15"/>
  <c r="AH73" i="14"/>
  <c r="AH74" i="14" s="1"/>
  <c r="AH75" i="14"/>
  <c r="AH76" i="14" s="1"/>
  <c r="AL62" i="14"/>
  <c r="F40" i="14"/>
  <c r="F41" i="14"/>
  <c r="G39" i="14"/>
  <c r="D60" i="14"/>
  <c r="E59" i="14"/>
  <c r="D61" i="14"/>
  <c r="C70" i="14"/>
  <c r="D69" i="14"/>
  <c r="C71" i="14"/>
  <c r="AK72" i="14"/>
  <c r="AI72" i="14"/>
  <c r="AJ72" i="14"/>
  <c r="AH72" i="14"/>
  <c r="BK50" i="14"/>
  <c r="H20" i="14"/>
  <c r="I19" i="14"/>
  <c r="H21" i="14"/>
  <c r="BI75" i="14"/>
  <c r="BI73" i="14"/>
  <c r="AL72" i="14" s="1"/>
  <c r="I10" i="14"/>
  <c r="J9" i="14"/>
  <c r="I11" i="14"/>
  <c r="C79" i="14"/>
  <c r="C88" i="14"/>
  <c r="BI82" i="14"/>
  <c r="BI80" i="14"/>
  <c r="G30" i="14"/>
  <c r="G31" i="14"/>
  <c r="H29" i="14"/>
  <c r="E51" i="14"/>
  <c r="F49" i="14"/>
  <c r="E50" i="14"/>
  <c r="BK80" i="15" l="1"/>
  <c r="F70" i="15"/>
  <c r="F71" i="15"/>
  <c r="G69" i="15"/>
  <c r="BI110" i="15"/>
  <c r="BI112" i="15"/>
  <c r="C118" i="15"/>
  <c r="C109" i="15"/>
  <c r="F79" i="15"/>
  <c r="E80" i="15"/>
  <c r="E81" i="15"/>
  <c r="D90" i="15"/>
  <c r="D91" i="15"/>
  <c r="E89" i="15"/>
  <c r="AJ105" i="15"/>
  <c r="AJ106" i="15" s="1"/>
  <c r="AH105" i="15"/>
  <c r="AH106" i="15" s="1"/>
  <c r="AK102" i="15"/>
  <c r="AJ102" i="15"/>
  <c r="AI103" i="15"/>
  <c r="AI104" i="15" s="1"/>
  <c r="AH103" i="15"/>
  <c r="AH104" i="15" s="1"/>
  <c r="AJ103" i="15"/>
  <c r="AJ104" i="15" s="1"/>
  <c r="AI105" i="15"/>
  <c r="AI106" i="15" s="1"/>
  <c r="AL102" i="15"/>
  <c r="AI102" i="15"/>
  <c r="AH102" i="15"/>
  <c r="BI105" i="15"/>
  <c r="BI103" i="15"/>
  <c r="M9" i="15"/>
  <c r="L11" i="15"/>
  <c r="L10" i="15"/>
  <c r="L19" i="15"/>
  <c r="K21" i="15"/>
  <c r="K20" i="15"/>
  <c r="H51" i="15"/>
  <c r="I49" i="15"/>
  <c r="H50" i="15"/>
  <c r="AL96" i="15"/>
  <c r="AK95" i="15"/>
  <c r="AK96" i="15" s="1"/>
  <c r="AL93" i="15"/>
  <c r="AL95" i="15"/>
  <c r="AK93" i="15"/>
  <c r="AK94" i="15" s="1"/>
  <c r="AL94" i="15"/>
  <c r="BI94" i="15"/>
  <c r="I41" i="15"/>
  <c r="I40" i="15"/>
  <c r="J39" i="15"/>
  <c r="C100" i="15"/>
  <c r="C101" i="15"/>
  <c r="D99" i="15"/>
  <c r="J30" i="15"/>
  <c r="J31" i="15"/>
  <c r="K29" i="15"/>
  <c r="AS104" i="15"/>
  <c r="H59" i="15"/>
  <c r="G61" i="15"/>
  <c r="G60" i="15"/>
  <c r="AH83" i="14"/>
  <c r="AH84" i="14" s="1"/>
  <c r="AH85" i="14"/>
  <c r="AH86" i="14" s="1"/>
  <c r="J11" i="14"/>
  <c r="J10" i="14"/>
  <c r="K9" i="14"/>
  <c r="AK82" i="14"/>
  <c r="AJ82" i="14"/>
  <c r="AI82" i="14"/>
  <c r="AH82" i="14"/>
  <c r="I21" i="14"/>
  <c r="I20" i="14"/>
  <c r="J19" i="14"/>
  <c r="BI85" i="14"/>
  <c r="BI83" i="14"/>
  <c r="F51" i="14"/>
  <c r="G49" i="14"/>
  <c r="F50" i="14"/>
  <c r="D79" i="14"/>
  <c r="C81" i="14"/>
  <c r="C80" i="14"/>
  <c r="E60" i="14"/>
  <c r="F59" i="14"/>
  <c r="E61" i="14"/>
  <c r="E69" i="14"/>
  <c r="D70" i="14"/>
  <c r="D71" i="14"/>
  <c r="C98" i="14"/>
  <c r="C89" i="14"/>
  <c r="BI90" i="14"/>
  <c r="BI92" i="14"/>
  <c r="H31" i="14"/>
  <c r="H30" i="14"/>
  <c r="I29" i="14"/>
  <c r="G41" i="14"/>
  <c r="H39" i="14"/>
  <c r="G40" i="14"/>
  <c r="BK60" i="14"/>
  <c r="BK90" i="15" l="1"/>
  <c r="H60" i="15"/>
  <c r="I59" i="15"/>
  <c r="H61" i="15"/>
  <c r="C111" i="15"/>
  <c r="C110" i="15"/>
  <c r="D109" i="15"/>
  <c r="K31" i="15"/>
  <c r="K30" i="15"/>
  <c r="L29" i="15"/>
  <c r="AS124" i="15"/>
  <c r="BI120" i="15"/>
  <c r="BI122" i="15"/>
  <c r="AS122" i="15"/>
  <c r="C128" i="15"/>
  <c r="C119" i="15"/>
  <c r="L21" i="15"/>
  <c r="M19" i="15"/>
  <c r="L20" i="15"/>
  <c r="BI113" i="15"/>
  <c r="AL112" i="15" s="1"/>
  <c r="BI115" i="15"/>
  <c r="D100" i="15"/>
  <c r="D101" i="15"/>
  <c r="E99" i="15"/>
  <c r="AI115" i="15"/>
  <c r="AI116" i="15" s="1"/>
  <c r="AJ112" i="15"/>
  <c r="AI112" i="15"/>
  <c r="AH113" i="15"/>
  <c r="AH114" i="15" s="1"/>
  <c r="AJ113" i="15"/>
  <c r="AJ114" i="15" s="1"/>
  <c r="AJ115" i="15"/>
  <c r="AJ116" i="15" s="1"/>
  <c r="AI113" i="15"/>
  <c r="AI114" i="15" s="1"/>
  <c r="AH115" i="15"/>
  <c r="AH116" i="15" s="1"/>
  <c r="AK112" i="15"/>
  <c r="AH112" i="15"/>
  <c r="E90" i="15"/>
  <c r="E91" i="15"/>
  <c r="F89" i="15"/>
  <c r="M11" i="15"/>
  <c r="N9" i="15"/>
  <c r="M10" i="15"/>
  <c r="G70" i="15"/>
  <c r="H69" i="15"/>
  <c r="G71" i="15"/>
  <c r="AL106" i="15"/>
  <c r="AL103" i="15"/>
  <c r="AL105" i="15"/>
  <c r="AK103" i="15"/>
  <c r="AK104" i="15" s="1"/>
  <c r="AK105" i="15"/>
  <c r="AK106" i="15" s="1"/>
  <c r="AL104" i="15"/>
  <c r="K39" i="15"/>
  <c r="J41" i="15"/>
  <c r="J40" i="15"/>
  <c r="I51" i="15"/>
  <c r="J49" i="15"/>
  <c r="I50" i="15"/>
  <c r="BI104" i="15"/>
  <c r="F80" i="15"/>
  <c r="G79" i="15"/>
  <c r="F81" i="15"/>
  <c r="AH93" i="14"/>
  <c r="AH94" i="14" s="1"/>
  <c r="AH95" i="14"/>
  <c r="AH96" i="14" s="1"/>
  <c r="AL82" i="14"/>
  <c r="F61" i="14"/>
  <c r="G59" i="14"/>
  <c r="F60" i="14"/>
  <c r="C91" i="14"/>
  <c r="D89" i="14"/>
  <c r="C90" i="14"/>
  <c r="D81" i="14"/>
  <c r="E79" i="14"/>
  <c r="D80" i="14"/>
  <c r="I39" i="14"/>
  <c r="H40" i="14"/>
  <c r="H41" i="14"/>
  <c r="BI100" i="14"/>
  <c r="C99" i="14"/>
  <c r="C108" i="14"/>
  <c r="BI102" i="14"/>
  <c r="I31" i="14"/>
  <c r="I30" i="14"/>
  <c r="J29" i="14"/>
  <c r="E71" i="14"/>
  <c r="F69" i="14"/>
  <c r="E70" i="14"/>
  <c r="G51" i="14"/>
  <c r="G50" i="14"/>
  <c r="H49" i="14"/>
  <c r="K11" i="14"/>
  <c r="L9" i="14"/>
  <c r="K10" i="14"/>
  <c r="BI93" i="14"/>
  <c r="BI95" i="14"/>
  <c r="J21" i="14"/>
  <c r="K19" i="14"/>
  <c r="J20" i="14"/>
  <c r="AJ92" i="14"/>
  <c r="AI92" i="14"/>
  <c r="AK92" i="14"/>
  <c r="AH92" i="14"/>
  <c r="BK100" i="15" l="1"/>
  <c r="AS104" i="14"/>
  <c r="AS102" i="14"/>
  <c r="F90" i="15"/>
  <c r="F91" i="15"/>
  <c r="G89" i="15"/>
  <c r="L30" i="15"/>
  <c r="M29" i="15"/>
  <c r="L31" i="15"/>
  <c r="L39" i="15"/>
  <c r="K41" i="15"/>
  <c r="K40" i="15"/>
  <c r="AL113" i="15"/>
  <c r="AL114" i="15" s="1"/>
  <c r="AK113" i="15"/>
  <c r="AK114" i="15" s="1"/>
  <c r="AK115" i="15"/>
  <c r="AK116" i="15" s="1"/>
  <c r="AS112" i="15"/>
  <c r="G80" i="15"/>
  <c r="H79" i="15"/>
  <c r="G81" i="15"/>
  <c r="BI114" i="15"/>
  <c r="N10" i="15"/>
  <c r="O9" i="15"/>
  <c r="N11" i="15"/>
  <c r="C138" i="15"/>
  <c r="BI132" i="15"/>
  <c r="BI130" i="15"/>
  <c r="C129" i="15"/>
  <c r="J59" i="15"/>
  <c r="I61" i="15"/>
  <c r="I60" i="15"/>
  <c r="BI125" i="15"/>
  <c r="BI123" i="15"/>
  <c r="D111" i="15"/>
  <c r="D110" i="15"/>
  <c r="E109" i="15"/>
  <c r="AS114" i="15"/>
  <c r="I69" i="15"/>
  <c r="H71" i="15"/>
  <c r="H70" i="15"/>
  <c r="M21" i="15"/>
  <c r="M20" i="15"/>
  <c r="N19" i="15"/>
  <c r="C121" i="15"/>
  <c r="C120" i="15"/>
  <c r="D119" i="15"/>
  <c r="K49" i="15"/>
  <c r="J51" i="15"/>
  <c r="J50" i="15"/>
  <c r="E100" i="15"/>
  <c r="E101" i="15"/>
  <c r="F99" i="15"/>
  <c r="AH125" i="15"/>
  <c r="AH126" i="15" s="1"/>
  <c r="AJ122" i="15"/>
  <c r="AI122" i="15"/>
  <c r="AL122" i="15"/>
  <c r="AH122" i="15"/>
  <c r="AJ125" i="15"/>
  <c r="AJ126" i="15" s="1"/>
  <c r="AJ123" i="15"/>
  <c r="AJ124" i="15" s="1"/>
  <c r="AI125" i="15"/>
  <c r="AI126" i="15" s="1"/>
  <c r="AI123" i="15"/>
  <c r="AI124" i="15" s="1"/>
  <c r="BI124" i="15"/>
  <c r="AH123" i="15"/>
  <c r="AH124" i="15" s="1"/>
  <c r="AK122" i="15"/>
  <c r="AJ103" i="14"/>
  <c r="AJ104" i="14" s="1"/>
  <c r="AI103" i="14"/>
  <c r="AI104" i="14" s="1"/>
  <c r="AJ105" i="14"/>
  <c r="AJ106" i="14" s="1"/>
  <c r="AI105" i="14"/>
  <c r="AI106" i="14" s="1"/>
  <c r="AH102" i="14"/>
  <c r="AH103" i="14"/>
  <c r="AH105" i="14"/>
  <c r="AL92" i="14"/>
  <c r="F71" i="14"/>
  <c r="F70" i="14"/>
  <c r="G69" i="14"/>
  <c r="M9" i="14"/>
  <c r="L10" i="14"/>
  <c r="L11" i="14"/>
  <c r="C101" i="14"/>
  <c r="C100" i="14"/>
  <c r="D99" i="14"/>
  <c r="H51" i="14"/>
  <c r="I49" i="14"/>
  <c r="H50" i="14"/>
  <c r="J31" i="14"/>
  <c r="K29" i="14"/>
  <c r="J30" i="14"/>
  <c r="AI102" i="14"/>
  <c r="AK102" i="14"/>
  <c r="AJ102" i="14"/>
  <c r="K20" i="14"/>
  <c r="L19" i="14"/>
  <c r="K21" i="14"/>
  <c r="I41" i="14"/>
  <c r="I40" i="14"/>
  <c r="J39" i="14"/>
  <c r="E81" i="14"/>
  <c r="F79" i="14"/>
  <c r="E80" i="14"/>
  <c r="D90" i="14"/>
  <c r="BK70" i="14" s="1"/>
  <c r="D91" i="14"/>
  <c r="E89" i="14"/>
  <c r="BK80" i="14"/>
  <c r="BI105" i="14"/>
  <c r="BI103" i="14"/>
  <c r="G60" i="14"/>
  <c r="G61" i="14"/>
  <c r="H59" i="14"/>
  <c r="BI110" i="14"/>
  <c r="C109" i="14"/>
  <c r="C118" i="14"/>
  <c r="BI112" i="14"/>
  <c r="BK110" i="15" l="1"/>
  <c r="I70" i="15"/>
  <c r="J69" i="15"/>
  <c r="I71" i="15"/>
  <c r="C130" i="15"/>
  <c r="C131" i="15"/>
  <c r="D129" i="15"/>
  <c r="H80" i="15"/>
  <c r="I79" i="15"/>
  <c r="H81" i="15"/>
  <c r="L49" i="15"/>
  <c r="K51" i="15"/>
  <c r="K50" i="15"/>
  <c r="D120" i="15"/>
  <c r="D121" i="15"/>
  <c r="E119" i="15"/>
  <c r="BI134" i="15"/>
  <c r="AL132" i="15"/>
  <c r="AH132" i="15"/>
  <c r="AK132" i="15"/>
  <c r="AJ135" i="15"/>
  <c r="AJ136" i="15" s="1"/>
  <c r="AJ132" i="15"/>
  <c r="AI135" i="15"/>
  <c r="AI136" i="15" s="1"/>
  <c r="AI132" i="15"/>
  <c r="AH135" i="15"/>
  <c r="AH136" i="15" s="1"/>
  <c r="AJ133" i="15"/>
  <c r="AJ134" i="15" s="1"/>
  <c r="AI133" i="15"/>
  <c r="AI134" i="15" s="1"/>
  <c r="AH133" i="15"/>
  <c r="AH134" i="15" s="1"/>
  <c r="BI135" i="15"/>
  <c r="BI133" i="15"/>
  <c r="AS132" i="15" s="1"/>
  <c r="AS134" i="15"/>
  <c r="C148" i="15"/>
  <c r="C139" i="15"/>
  <c r="BI142" i="15"/>
  <c r="BI140" i="15"/>
  <c r="G90" i="15"/>
  <c r="H89" i="15"/>
  <c r="G91" i="15"/>
  <c r="F100" i="15"/>
  <c r="F101" i="15"/>
  <c r="G99" i="15"/>
  <c r="N20" i="15"/>
  <c r="N21" i="15"/>
  <c r="O19" i="15"/>
  <c r="O10" i="15"/>
  <c r="P9" i="15"/>
  <c r="O11" i="15"/>
  <c r="AL125" i="15"/>
  <c r="AL126" i="15"/>
  <c r="AL123" i="15"/>
  <c r="AK125" i="15"/>
  <c r="AK126" i="15" s="1"/>
  <c r="AK123" i="15"/>
  <c r="AK124" i="15" s="1"/>
  <c r="AL124" i="15"/>
  <c r="J60" i="15"/>
  <c r="K59" i="15"/>
  <c r="J61" i="15"/>
  <c r="L40" i="15"/>
  <c r="M39" i="15"/>
  <c r="L41" i="15"/>
  <c r="E110" i="15"/>
  <c r="E111" i="15"/>
  <c r="F109" i="15"/>
  <c r="M30" i="15"/>
  <c r="N29" i="15"/>
  <c r="M31" i="15"/>
  <c r="AL102" i="14"/>
  <c r="AL104" i="14"/>
  <c r="AL103" i="14"/>
  <c r="AL106" i="14"/>
  <c r="AL105" i="14"/>
  <c r="AJ115" i="14"/>
  <c r="AJ116" i="14" s="1"/>
  <c r="AI115" i="14"/>
  <c r="AI116" i="14" s="1"/>
  <c r="AJ113" i="14"/>
  <c r="AJ114" i="14" s="1"/>
  <c r="AI113" i="14"/>
  <c r="AI114" i="14" s="1"/>
  <c r="AH106" i="14"/>
  <c r="AK106" i="14"/>
  <c r="AH104" i="14"/>
  <c r="AK104" i="14"/>
  <c r="AH113" i="14"/>
  <c r="AH114" i="14" s="1"/>
  <c r="AH115" i="14"/>
  <c r="AH116" i="14" s="1"/>
  <c r="BI115" i="14"/>
  <c r="BI113" i="14"/>
  <c r="AS114" i="14" s="1"/>
  <c r="E90" i="14"/>
  <c r="E91" i="14"/>
  <c r="F89" i="14"/>
  <c r="D109" i="14"/>
  <c r="C111" i="14"/>
  <c r="C110" i="14"/>
  <c r="K39" i="14"/>
  <c r="J40" i="14"/>
  <c r="J41" i="14"/>
  <c r="M10" i="14"/>
  <c r="N9" i="14"/>
  <c r="M11" i="14"/>
  <c r="H60" i="14"/>
  <c r="H61" i="14"/>
  <c r="I59" i="14"/>
  <c r="K31" i="14"/>
  <c r="L29" i="14"/>
  <c r="K30" i="14"/>
  <c r="G71" i="14"/>
  <c r="H69" i="14"/>
  <c r="G70" i="14"/>
  <c r="M19" i="14"/>
  <c r="L21" i="14"/>
  <c r="L20" i="14"/>
  <c r="J49" i="14"/>
  <c r="I50" i="14"/>
  <c r="I51" i="14"/>
  <c r="D101" i="14"/>
  <c r="E99" i="14"/>
  <c r="D100" i="14"/>
  <c r="BI120" i="14"/>
  <c r="C128" i="14"/>
  <c r="C119" i="14"/>
  <c r="BI122" i="14"/>
  <c r="AS124" i="14" s="1"/>
  <c r="F81" i="14"/>
  <c r="G79" i="14"/>
  <c r="F80" i="14"/>
  <c r="AH112" i="14"/>
  <c r="AK112" i="14"/>
  <c r="AI112" i="14"/>
  <c r="AJ112" i="14"/>
  <c r="BI104" i="14"/>
  <c r="BK120" i="15" l="1"/>
  <c r="BI114" i="14"/>
  <c r="AS122" i="14"/>
  <c r="AS112" i="14"/>
  <c r="O20" i="15"/>
  <c r="P19" i="15"/>
  <c r="O21" i="15"/>
  <c r="L59" i="15"/>
  <c r="K61" i="15"/>
  <c r="K60" i="15"/>
  <c r="BI150" i="15"/>
  <c r="C149" i="15"/>
  <c r="C158" i="15"/>
  <c r="BI152" i="15"/>
  <c r="AS152" i="15" s="1"/>
  <c r="N30" i="15"/>
  <c r="O29" i="15"/>
  <c r="N31" i="15"/>
  <c r="G100" i="15"/>
  <c r="H99" i="15"/>
  <c r="G101" i="15"/>
  <c r="E121" i="15"/>
  <c r="E120" i="15"/>
  <c r="F119" i="15"/>
  <c r="F111" i="15"/>
  <c r="F110" i="15"/>
  <c r="G109" i="15"/>
  <c r="K69" i="15"/>
  <c r="J71" i="15"/>
  <c r="J70" i="15"/>
  <c r="H90" i="15"/>
  <c r="I89" i="15"/>
  <c r="H91" i="15"/>
  <c r="N39" i="15"/>
  <c r="M40" i="15"/>
  <c r="M41" i="15"/>
  <c r="P10" i="15"/>
  <c r="P11" i="15"/>
  <c r="Q9" i="15"/>
  <c r="M49" i="15"/>
  <c r="L50" i="15"/>
  <c r="L51" i="15"/>
  <c r="BI145" i="15"/>
  <c r="BI143" i="15"/>
  <c r="AS142" i="15" s="1"/>
  <c r="J79" i="15"/>
  <c r="I81" i="15"/>
  <c r="I80" i="15"/>
  <c r="D139" i="15"/>
  <c r="C140" i="15"/>
  <c r="C141" i="15"/>
  <c r="E129" i="15"/>
  <c r="D131" i="15"/>
  <c r="D130" i="15"/>
  <c r="AL115" i="15"/>
  <c r="AL116" i="15" s="1"/>
  <c r="AS144" i="15"/>
  <c r="AL134" i="15"/>
  <c r="AL133" i="15"/>
  <c r="AK135" i="15"/>
  <c r="AK136" i="15" s="1"/>
  <c r="AL136" i="15"/>
  <c r="AK133" i="15"/>
  <c r="AK134" i="15" s="1"/>
  <c r="AL135" i="15"/>
  <c r="AK142" i="15"/>
  <c r="AH142" i="15"/>
  <c r="AI145" i="15"/>
  <c r="AI146" i="15" s="1"/>
  <c r="AH145" i="15"/>
  <c r="AH146" i="15" s="1"/>
  <c r="AJ143" i="15"/>
  <c r="AJ144" i="15" s="1"/>
  <c r="AJ142" i="15"/>
  <c r="AI142" i="15"/>
  <c r="AI143" i="15"/>
  <c r="AI144" i="15" s="1"/>
  <c r="AH143" i="15"/>
  <c r="AH144" i="15" s="1"/>
  <c r="AJ145" i="15"/>
  <c r="AJ146" i="15" s="1"/>
  <c r="AJ125" i="14"/>
  <c r="AJ126" i="14" s="1"/>
  <c r="AI125" i="14"/>
  <c r="AI126" i="14" s="1"/>
  <c r="AJ123" i="14"/>
  <c r="AJ124" i="14" s="1"/>
  <c r="AI123" i="14"/>
  <c r="AI124" i="14" s="1"/>
  <c r="AK116" i="14"/>
  <c r="AL113" i="14"/>
  <c r="AL114" i="14" s="1"/>
  <c r="AK114" i="14"/>
  <c r="AH125" i="14"/>
  <c r="AH126" i="14" s="1"/>
  <c r="AH123" i="14"/>
  <c r="AH124" i="14" s="1"/>
  <c r="BK90" i="14"/>
  <c r="AL112" i="14"/>
  <c r="M20" i="14"/>
  <c r="N19" i="14"/>
  <c r="M21" i="14"/>
  <c r="C120" i="14"/>
  <c r="C121" i="14"/>
  <c r="D119" i="14"/>
  <c r="L31" i="14"/>
  <c r="M29" i="14"/>
  <c r="L30" i="14"/>
  <c r="AJ122" i="14"/>
  <c r="AK122" i="14"/>
  <c r="AH122" i="14"/>
  <c r="AI122" i="14"/>
  <c r="N10" i="14"/>
  <c r="O9" i="14"/>
  <c r="N11" i="14"/>
  <c r="K49" i="14"/>
  <c r="J50" i="14"/>
  <c r="J51" i="14"/>
  <c r="D111" i="14"/>
  <c r="E109" i="14"/>
  <c r="D110" i="14"/>
  <c r="L39" i="14"/>
  <c r="K41" i="14"/>
  <c r="K40" i="14"/>
  <c r="BI130" i="14"/>
  <c r="BI132" i="14"/>
  <c r="C129" i="14"/>
  <c r="C138" i="14"/>
  <c r="I61" i="14"/>
  <c r="J59" i="14"/>
  <c r="I60" i="14"/>
  <c r="G80" i="14"/>
  <c r="G81" i="14"/>
  <c r="H79" i="14"/>
  <c r="F99" i="14"/>
  <c r="E101" i="14"/>
  <c r="E100" i="14"/>
  <c r="F90" i="14"/>
  <c r="F91" i="14"/>
  <c r="G89" i="14"/>
  <c r="BI123" i="14"/>
  <c r="BI125" i="14"/>
  <c r="BK100" i="14"/>
  <c r="H71" i="14"/>
  <c r="I69" i="14"/>
  <c r="H70" i="14"/>
  <c r="BI124" i="14" l="1"/>
  <c r="BK130" i="15"/>
  <c r="N40" i="15"/>
  <c r="N41" i="15"/>
  <c r="O39" i="15"/>
  <c r="F121" i="15"/>
  <c r="F120" i="15"/>
  <c r="G119" i="15"/>
  <c r="BI160" i="15"/>
  <c r="BI162" i="15"/>
  <c r="C159" i="15"/>
  <c r="C168" i="15"/>
  <c r="J81" i="15"/>
  <c r="K79" i="15"/>
  <c r="J80" i="15"/>
  <c r="C151" i="15"/>
  <c r="D149" i="15"/>
  <c r="C150" i="15"/>
  <c r="AJ152" i="15"/>
  <c r="AH152" i="15"/>
  <c r="AJ153" i="15"/>
  <c r="AJ154" i="15" s="1"/>
  <c r="AI153" i="15"/>
  <c r="AI154" i="15" s="1"/>
  <c r="AH153" i="15"/>
  <c r="AH154" i="15" s="1"/>
  <c r="BI154" i="15"/>
  <c r="AL152" i="15"/>
  <c r="AK152" i="15"/>
  <c r="AI152" i="15"/>
  <c r="AJ155" i="15"/>
  <c r="AJ156" i="15" s="1"/>
  <c r="AI155" i="15"/>
  <c r="AI156" i="15" s="1"/>
  <c r="AH155" i="15"/>
  <c r="AH156" i="15" s="1"/>
  <c r="AL143" i="15"/>
  <c r="AL144" i="15" s="1"/>
  <c r="AK143" i="15"/>
  <c r="AK144" i="15" s="1"/>
  <c r="AK145" i="15"/>
  <c r="AK146" i="15" s="1"/>
  <c r="H101" i="15"/>
  <c r="H100" i="15"/>
  <c r="I99" i="15"/>
  <c r="E131" i="15"/>
  <c r="E130" i="15"/>
  <c r="F129" i="15"/>
  <c r="AL142" i="15"/>
  <c r="M50" i="15"/>
  <c r="M51" i="15"/>
  <c r="N49" i="15"/>
  <c r="R9" i="15"/>
  <c r="Q10" i="15"/>
  <c r="Q11" i="15"/>
  <c r="K71" i="15"/>
  <c r="L69" i="15"/>
  <c r="K70" i="15"/>
  <c r="Q19" i="15"/>
  <c r="P20" i="15"/>
  <c r="P21" i="15"/>
  <c r="D141" i="15"/>
  <c r="D140" i="15"/>
  <c r="E139" i="15"/>
  <c r="G111" i="15"/>
  <c r="G110" i="15"/>
  <c r="H109" i="15"/>
  <c r="BI144" i="15"/>
  <c r="I91" i="15"/>
  <c r="J89" i="15"/>
  <c r="I90" i="15"/>
  <c r="AS154" i="15"/>
  <c r="L61" i="15"/>
  <c r="M59" i="15"/>
  <c r="L60" i="15"/>
  <c r="P29" i="15"/>
  <c r="O30" i="15"/>
  <c r="O31" i="15"/>
  <c r="BI155" i="15"/>
  <c r="BI153" i="15"/>
  <c r="AK124" i="14"/>
  <c r="AL126" i="14"/>
  <c r="AL125" i="14"/>
  <c r="AK126" i="14"/>
  <c r="AL124" i="14"/>
  <c r="AL123" i="14"/>
  <c r="AJ133" i="14"/>
  <c r="AJ134" i="14" s="1"/>
  <c r="AI133" i="14"/>
  <c r="AI134" i="14" s="1"/>
  <c r="AJ135" i="14"/>
  <c r="AJ136" i="14" s="1"/>
  <c r="AI135" i="14"/>
  <c r="AI136" i="14" s="1"/>
  <c r="AH135" i="14"/>
  <c r="AH133" i="14"/>
  <c r="AL122" i="14"/>
  <c r="J69" i="14"/>
  <c r="I70" i="14"/>
  <c r="I71" i="14"/>
  <c r="G99" i="14"/>
  <c r="F101" i="14"/>
  <c r="F100" i="14"/>
  <c r="N29" i="14"/>
  <c r="M30" i="14"/>
  <c r="M31" i="14"/>
  <c r="K59" i="14"/>
  <c r="J60" i="14"/>
  <c r="J61" i="14"/>
  <c r="L40" i="14"/>
  <c r="L41" i="14"/>
  <c r="M39" i="14"/>
  <c r="BK110" i="14"/>
  <c r="D129" i="14"/>
  <c r="C130" i="14"/>
  <c r="C131" i="14"/>
  <c r="O19" i="14"/>
  <c r="N20" i="14"/>
  <c r="N21" i="14"/>
  <c r="I79" i="14"/>
  <c r="H80" i="14"/>
  <c r="H81" i="14"/>
  <c r="AJ132" i="14"/>
  <c r="AI132" i="14"/>
  <c r="AK132" i="14"/>
  <c r="AH132" i="14"/>
  <c r="P9" i="14"/>
  <c r="O10" i="14"/>
  <c r="O11" i="14"/>
  <c r="E119" i="14"/>
  <c r="D120" i="14"/>
  <c r="D121" i="14"/>
  <c r="H89" i="14"/>
  <c r="G90" i="14"/>
  <c r="G91" i="14"/>
  <c r="C148" i="14"/>
  <c r="C139" i="14"/>
  <c r="BI140" i="14"/>
  <c r="BI142" i="14"/>
  <c r="F109" i="14"/>
  <c r="E110" i="14"/>
  <c r="E111" i="14"/>
  <c r="BI135" i="14"/>
  <c r="BI133" i="14"/>
  <c r="AS134" i="14" s="1"/>
  <c r="K50" i="14"/>
  <c r="L49" i="14"/>
  <c r="K51" i="14"/>
  <c r="BI134" i="14" l="1"/>
  <c r="AS132" i="14"/>
  <c r="BK140" i="15"/>
  <c r="M61" i="15"/>
  <c r="M60" i="15"/>
  <c r="N59" i="15"/>
  <c r="N50" i="15"/>
  <c r="N51" i="15"/>
  <c r="O49" i="15"/>
  <c r="BI165" i="15"/>
  <c r="BI163" i="15"/>
  <c r="AS162" i="15" s="1"/>
  <c r="AI162" i="15"/>
  <c r="AH163" i="15"/>
  <c r="AH164" i="15" s="1"/>
  <c r="AK162" i="15"/>
  <c r="AJ162" i="15"/>
  <c r="AH162" i="15"/>
  <c r="AJ165" i="15"/>
  <c r="AJ166" i="15" s="1"/>
  <c r="AJ163" i="15"/>
  <c r="AJ164" i="15" s="1"/>
  <c r="AI165" i="15"/>
  <c r="AI166" i="15" s="1"/>
  <c r="AI163" i="15"/>
  <c r="AI164" i="15" s="1"/>
  <c r="AH165" i="15"/>
  <c r="AH166" i="15" s="1"/>
  <c r="D150" i="15"/>
  <c r="D151" i="15"/>
  <c r="E149" i="15"/>
  <c r="Q20" i="15"/>
  <c r="R19" i="15"/>
  <c r="Q21" i="15"/>
  <c r="F130" i="15"/>
  <c r="G129" i="15"/>
  <c r="F131" i="15"/>
  <c r="M69" i="15"/>
  <c r="L71" i="15"/>
  <c r="L70" i="15"/>
  <c r="AL154" i="15"/>
  <c r="AL153" i="15"/>
  <c r="AK153" i="15"/>
  <c r="AK154" i="15" s="1"/>
  <c r="AL156" i="15"/>
  <c r="AL155" i="15"/>
  <c r="AK155" i="15"/>
  <c r="AK156" i="15" s="1"/>
  <c r="L79" i="15"/>
  <c r="K81" i="15"/>
  <c r="K80" i="15"/>
  <c r="H110" i="15"/>
  <c r="I109" i="15"/>
  <c r="H111" i="15"/>
  <c r="J99" i="15"/>
  <c r="I101" i="15"/>
  <c r="I100" i="15"/>
  <c r="C178" i="15"/>
  <c r="C169" i="15"/>
  <c r="BI172" i="15"/>
  <c r="BI170" i="15"/>
  <c r="P30" i="15"/>
  <c r="P31" i="15"/>
  <c r="Q29" i="15"/>
  <c r="C160" i="15"/>
  <c r="D159" i="15"/>
  <c r="C161" i="15"/>
  <c r="G120" i="15"/>
  <c r="H119" i="15"/>
  <c r="G121" i="15"/>
  <c r="K89" i="15"/>
  <c r="J91" i="15"/>
  <c r="J90" i="15"/>
  <c r="O40" i="15"/>
  <c r="O41" i="15"/>
  <c r="P39" i="15"/>
  <c r="E140" i="15"/>
  <c r="E141" i="15"/>
  <c r="F139" i="15"/>
  <c r="S9" i="15"/>
  <c r="R10" i="15"/>
  <c r="R11" i="15"/>
  <c r="AJ145" i="14"/>
  <c r="AJ146" i="14" s="1"/>
  <c r="AI145" i="14"/>
  <c r="AI146" i="14" s="1"/>
  <c r="AJ143" i="14"/>
  <c r="AJ144" i="14" s="1"/>
  <c r="AI143" i="14"/>
  <c r="AI144" i="14" s="1"/>
  <c r="AL134" i="14"/>
  <c r="AL136" i="14"/>
  <c r="AL135" i="14"/>
  <c r="AL133" i="14"/>
  <c r="AH134" i="14"/>
  <c r="AK134" i="14"/>
  <c r="AH136" i="14"/>
  <c r="AK136" i="14"/>
  <c r="AH145" i="14"/>
  <c r="AH146" i="14" s="1"/>
  <c r="AH143" i="14"/>
  <c r="AH144" i="14" s="1"/>
  <c r="AL132" i="14"/>
  <c r="P10" i="14"/>
  <c r="Q9" i="14"/>
  <c r="P11" i="14"/>
  <c r="D131" i="14"/>
  <c r="E129" i="14"/>
  <c r="D130" i="14"/>
  <c r="AL115" i="14" s="1"/>
  <c r="AL116" i="14" s="1"/>
  <c r="AJ142" i="14"/>
  <c r="AI142" i="14"/>
  <c r="AK142" i="14"/>
  <c r="AH142" i="14"/>
  <c r="N30" i="14"/>
  <c r="O29" i="14"/>
  <c r="N31" i="14"/>
  <c r="C140" i="14"/>
  <c r="D139" i="14"/>
  <c r="C141" i="14"/>
  <c r="M40" i="14"/>
  <c r="M41" i="14"/>
  <c r="N39" i="14"/>
  <c r="BI150" i="14"/>
  <c r="BI152" i="14"/>
  <c r="C149" i="14"/>
  <c r="C158" i="14"/>
  <c r="E120" i="14"/>
  <c r="F119" i="14"/>
  <c r="E121" i="14"/>
  <c r="I80" i="14"/>
  <c r="I81" i="14"/>
  <c r="J79" i="14"/>
  <c r="G100" i="14"/>
  <c r="G101" i="14"/>
  <c r="H99" i="14"/>
  <c r="H90" i="14"/>
  <c r="I89" i="14"/>
  <c r="H91" i="14"/>
  <c r="G109" i="14"/>
  <c r="F110" i="14"/>
  <c r="F111" i="14"/>
  <c r="O20" i="14"/>
  <c r="O21" i="14"/>
  <c r="P19" i="14"/>
  <c r="K61" i="14"/>
  <c r="L59" i="14"/>
  <c r="K60" i="14"/>
  <c r="J71" i="14"/>
  <c r="K69" i="14"/>
  <c r="J70" i="14"/>
  <c r="BI145" i="14"/>
  <c r="BI143" i="14"/>
  <c r="AS144" i="14" s="1"/>
  <c r="L50" i="14"/>
  <c r="M49" i="14"/>
  <c r="L51" i="14"/>
  <c r="AS154" i="14" l="1"/>
  <c r="BK150" i="15"/>
  <c r="AS142" i="14"/>
  <c r="AS152" i="14"/>
  <c r="BI144" i="14"/>
  <c r="Q39" i="15"/>
  <c r="P41" i="15"/>
  <c r="P40" i="15"/>
  <c r="AS164" i="15"/>
  <c r="M71" i="15"/>
  <c r="M70" i="15"/>
  <c r="N69" i="15"/>
  <c r="L89" i="15"/>
  <c r="K91" i="15"/>
  <c r="K90" i="15"/>
  <c r="BI175" i="15"/>
  <c r="BI173" i="15"/>
  <c r="AL172" i="15" s="1"/>
  <c r="C170" i="15"/>
  <c r="D169" i="15"/>
  <c r="C171" i="15"/>
  <c r="N61" i="15"/>
  <c r="N60" i="15"/>
  <c r="O59" i="15"/>
  <c r="R29" i="15"/>
  <c r="Q30" i="15"/>
  <c r="Q31" i="15"/>
  <c r="K99" i="15"/>
  <c r="J101" i="15"/>
  <c r="J100" i="15"/>
  <c r="E150" i="15"/>
  <c r="E151" i="15"/>
  <c r="F149" i="15"/>
  <c r="AL163" i="15"/>
  <c r="AL164" i="15" s="1"/>
  <c r="AK163" i="15"/>
  <c r="AK164" i="15" s="1"/>
  <c r="AL165" i="15"/>
  <c r="AL166" i="15" s="1"/>
  <c r="AK165" i="15"/>
  <c r="AK166" i="15" s="1"/>
  <c r="J109" i="15"/>
  <c r="I111" i="15"/>
  <c r="I110" i="15"/>
  <c r="AL162" i="15"/>
  <c r="O50" i="15"/>
  <c r="O51" i="15"/>
  <c r="P49" i="15"/>
  <c r="AH172" i="15"/>
  <c r="AK172" i="15"/>
  <c r="AJ172" i="15"/>
  <c r="AI172" i="15"/>
  <c r="AJ175" i="15"/>
  <c r="AJ176" i="15" s="1"/>
  <c r="AJ173" i="15"/>
  <c r="AJ174" i="15" s="1"/>
  <c r="AI175" i="15"/>
  <c r="AI176" i="15" s="1"/>
  <c r="AI173" i="15"/>
  <c r="AI174" i="15" s="1"/>
  <c r="AH175" i="15"/>
  <c r="AH176" i="15" s="1"/>
  <c r="AH173" i="15"/>
  <c r="AH174" i="15" s="1"/>
  <c r="BI174" i="15"/>
  <c r="BI164" i="15"/>
  <c r="T9" i="15"/>
  <c r="S10" i="15"/>
  <c r="S11" i="15"/>
  <c r="I119" i="15"/>
  <c r="H121" i="15"/>
  <c r="H120" i="15"/>
  <c r="BI180" i="15"/>
  <c r="C188" i="15"/>
  <c r="C179" i="15"/>
  <c r="BI182" i="15"/>
  <c r="M79" i="15"/>
  <c r="L81" i="15"/>
  <c r="L80" i="15"/>
  <c r="AS174" i="15"/>
  <c r="H129" i="15"/>
  <c r="G131" i="15"/>
  <c r="G130" i="15"/>
  <c r="F141" i="15"/>
  <c r="F140" i="15"/>
  <c r="G139" i="15"/>
  <c r="AS172" i="15"/>
  <c r="D160" i="15"/>
  <c r="D161" i="15"/>
  <c r="E159" i="15"/>
  <c r="AL145" i="15"/>
  <c r="AL146" i="15" s="1"/>
  <c r="S19" i="15"/>
  <c r="R20" i="15"/>
  <c r="R21" i="15"/>
  <c r="AJ153" i="14"/>
  <c r="AJ154" i="14" s="1"/>
  <c r="AI153" i="14"/>
  <c r="AI154" i="14" s="1"/>
  <c r="AJ155" i="14"/>
  <c r="AJ156" i="14" s="1"/>
  <c r="AI155" i="14"/>
  <c r="AI156" i="14" s="1"/>
  <c r="AL143" i="14"/>
  <c r="AL144" i="14" s="1"/>
  <c r="AK144" i="14"/>
  <c r="AK146" i="14"/>
  <c r="AL142" i="14"/>
  <c r="AH155" i="14"/>
  <c r="AH153" i="14"/>
  <c r="I91" i="14"/>
  <c r="J89" i="14"/>
  <c r="I90" i="14"/>
  <c r="D140" i="14"/>
  <c r="BK120" i="14" s="1"/>
  <c r="D141" i="14"/>
  <c r="E139" i="14"/>
  <c r="R9" i="14"/>
  <c r="Q10" i="14"/>
  <c r="Q11" i="14"/>
  <c r="D149" i="14"/>
  <c r="C151" i="14"/>
  <c r="C150" i="14"/>
  <c r="L61" i="14"/>
  <c r="M59" i="14"/>
  <c r="L60" i="14"/>
  <c r="H101" i="14"/>
  <c r="I99" i="14"/>
  <c r="H100" i="14"/>
  <c r="Q19" i="14"/>
  <c r="P21" i="14"/>
  <c r="P20" i="14"/>
  <c r="J81" i="14"/>
  <c r="J80" i="14"/>
  <c r="K79" i="14"/>
  <c r="BK130" i="14"/>
  <c r="M51" i="14"/>
  <c r="M50" i="14"/>
  <c r="N49" i="14"/>
  <c r="AJ152" i="14"/>
  <c r="AI152" i="14"/>
  <c r="AH152" i="14"/>
  <c r="AK152" i="14"/>
  <c r="N41" i="14"/>
  <c r="O39" i="14"/>
  <c r="N40" i="14"/>
  <c r="E131" i="14"/>
  <c r="F129" i="14"/>
  <c r="E130" i="14"/>
  <c r="G110" i="14"/>
  <c r="H109" i="14"/>
  <c r="G111" i="14"/>
  <c r="F120" i="14"/>
  <c r="G119" i="14"/>
  <c r="F121" i="14"/>
  <c r="K71" i="14"/>
  <c r="L69" i="14"/>
  <c r="K70" i="14"/>
  <c r="BI162" i="14"/>
  <c r="BI160" i="14"/>
  <c r="C168" i="14"/>
  <c r="C159" i="14"/>
  <c r="BI153" i="14"/>
  <c r="BI154" i="14" s="1"/>
  <c r="BI155" i="14"/>
  <c r="P29" i="14"/>
  <c r="O31" i="14"/>
  <c r="O30" i="14"/>
  <c r="BK160" i="15" l="1"/>
  <c r="T19" i="15"/>
  <c r="S20" i="15"/>
  <c r="S21" i="15"/>
  <c r="S29" i="15"/>
  <c r="R31" i="15"/>
  <c r="R30" i="15"/>
  <c r="J119" i="15"/>
  <c r="I121" i="15"/>
  <c r="I120" i="15"/>
  <c r="M89" i="15"/>
  <c r="L91" i="15"/>
  <c r="L90" i="15"/>
  <c r="E161" i="15"/>
  <c r="E160" i="15"/>
  <c r="F159" i="15"/>
  <c r="Q49" i="15"/>
  <c r="P50" i="15"/>
  <c r="P51" i="15"/>
  <c r="O61" i="15"/>
  <c r="O60" i="15"/>
  <c r="P59" i="15"/>
  <c r="N71" i="15"/>
  <c r="N70" i="15"/>
  <c r="O69" i="15"/>
  <c r="M81" i="15"/>
  <c r="M80" i="15"/>
  <c r="N79" i="15"/>
  <c r="F151" i="15"/>
  <c r="F150" i="15"/>
  <c r="G149" i="15"/>
  <c r="BI183" i="15"/>
  <c r="BI184" i="15" s="1"/>
  <c r="BI185" i="15"/>
  <c r="U9" i="15"/>
  <c r="T11" i="15"/>
  <c r="T10" i="15"/>
  <c r="AS184" i="15"/>
  <c r="H139" i="15"/>
  <c r="G141" i="15"/>
  <c r="G140" i="15"/>
  <c r="C180" i="15"/>
  <c r="D179" i="15"/>
  <c r="C181" i="15"/>
  <c r="AS182" i="15"/>
  <c r="D170" i="15"/>
  <c r="D171" i="15"/>
  <c r="E169" i="15"/>
  <c r="C198" i="15"/>
  <c r="C189" i="15"/>
  <c r="BI192" i="15"/>
  <c r="BI190" i="15"/>
  <c r="AS194" i="15"/>
  <c r="K109" i="15"/>
  <c r="J111" i="15"/>
  <c r="J110" i="15"/>
  <c r="R39" i="15"/>
  <c r="Q41" i="15"/>
  <c r="Q40" i="15"/>
  <c r="AJ183" i="15"/>
  <c r="AJ184" i="15" s="1"/>
  <c r="AK182" i="15"/>
  <c r="AJ182" i="15"/>
  <c r="AJ185" i="15"/>
  <c r="AJ186" i="15" s="1"/>
  <c r="AI182" i="15"/>
  <c r="AI185" i="15"/>
  <c r="AI186" i="15" s="1"/>
  <c r="AH182" i="15"/>
  <c r="AI183" i="15"/>
  <c r="AI184" i="15" s="1"/>
  <c r="AH183" i="15"/>
  <c r="AH184" i="15" s="1"/>
  <c r="AH185" i="15"/>
  <c r="AH186" i="15" s="1"/>
  <c r="L99" i="15"/>
  <c r="K101" i="15"/>
  <c r="K100" i="15"/>
  <c r="AL173" i="15"/>
  <c r="AL174" i="15"/>
  <c r="AK173" i="15"/>
  <c r="AK174" i="15" s="1"/>
  <c r="AL175" i="15"/>
  <c r="AK175" i="15"/>
  <c r="AK176" i="15" s="1"/>
  <c r="AL176" i="15"/>
  <c r="I129" i="15"/>
  <c r="H131" i="15"/>
  <c r="H130" i="15"/>
  <c r="AL156" i="14"/>
  <c r="AL155" i="14"/>
  <c r="AL154" i="14"/>
  <c r="AL153" i="14"/>
  <c r="AJ163" i="14"/>
  <c r="AJ164" i="14" s="1"/>
  <c r="AI163" i="14"/>
  <c r="AI164" i="14" s="1"/>
  <c r="AI165" i="14"/>
  <c r="AI166" i="14" s="1"/>
  <c r="AJ165" i="14"/>
  <c r="AJ166" i="14" s="1"/>
  <c r="AH154" i="14"/>
  <c r="AK154" i="14"/>
  <c r="AH156" i="14"/>
  <c r="AK156" i="14"/>
  <c r="AH163" i="14"/>
  <c r="AH164" i="14" s="1"/>
  <c r="AH165" i="14"/>
  <c r="AH166" i="14" s="1"/>
  <c r="AL152" i="14"/>
  <c r="BI165" i="14"/>
  <c r="BI163" i="14"/>
  <c r="AS164" i="14" s="1"/>
  <c r="H110" i="14"/>
  <c r="H111" i="14"/>
  <c r="I109" i="14"/>
  <c r="E140" i="14"/>
  <c r="F139" i="14"/>
  <c r="E141" i="14"/>
  <c r="D159" i="14"/>
  <c r="C160" i="14"/>
  <c r="C161" i="14"/>
  <c r="K81" i="14"/>
  <c r="K80" i="14"/>
  <c r="L79" i="14"/>
  <c r="N59" i="14"/>
  <c r="M61" i="14"/>
  <c r="M60" i="14"/>
  <c r="BI170" i="14"/>
  <c r="BI172" i="14"/>
  <c r="AS174" i="14" s="1"/>
  <c r="C169" i="14"/>
  <c r="C178" i="14"/>
  <c r="Q29" i="14"/>
  <c r="P31" i="14"/>
  <c r="P30" i="14"/>
  <c r="I101" i="14"/>
  <c r="J99" i="14"/>
  <c r="I100" i="14"/>
  <c r="L71" i="14"/>
  <c r="L70" i="14"/>
  <c r="M69" i="14"/>
  <c r="S9" i="14"/>
  <c r="R11" i="14"/>
  <c r="R10" i="14"/>
  <c r="BK140" i="14"/>
  <c r="O41" i="14"/>
  <c r="P39" i="14"/>
  <c r="O40" i="14"/>
  <c r="J91" i="14"/>
  <c r="K89" i="14"/>
  <c r="J90" i="14"/>
  <c r="G120" i="14"/>
  <c r="G121" i="14"/>
  <c r="H119" i="14"/>
  <c r="AJ162" i="14"/>
  <c r="AI162" i="14"/>
  <c r="AH162" i="14"/>
  <c r="AK162" i="14"/>
  <c r="F130" i="14"/>
  <c r="F131" i="14"/>
  <c r="G129" i="14"/>
  <c r="O49" i="14"/>
  <c r="N51" i="14"/>
  <c r="N50" i="14"/>
  <c r="R19" i="14"/>
  <c r="Q21" i="14"/>
  <c r="Q20" i="14"/>
  <c r="D151" i="14"/>
  <c r="D150" i="14"/>
  <c r="E149" i="14"/>
  <c r="AS162" i="14" l="1"/>
  <c r="BK170" i="15"/>
  <c r="BI164" i="14"/>
  <c r="AS172" i="14"/>
  <c r="L109" i="15"/>
  <c r="K111" i="15"/>
  <c r="K110" i="15"/>
  <c r="V9" i="15"/>
  <c r="U11" i="15"/>
  <c r="U10" i="15"/>
  <c r="Q59" i="15"/>
  <c r="P61" i="15"/>
  <c r="P60" i="15"/>
  <c r="N89" i="15"/>
  <c r="M91" i="15"/>
  <c r="M90" i="15"/>
  <c r="E179" i="15"/>
  <c r="D180" i="15"/>
  <c r="D181" i="15"/>
  <c r="AK183" i="15"/>
  <c r="AK184" i="15" s="1"/>
  <c r="AL184" i="15"/>
  <c r="AL183" i="15"/>
  <c r="AL185" i="15"/>
  <c r="AK185" i="15"/>
  <c r="AK186" i="15" s="1"/>
  <c r="AL186" i="15"/>
  <c r="AJ193" i="15"/>
  <c r="AJ194" i="15" s="1"/>
  <c r="AJ195" i="15"/>
  <c r="AJ196" i="15" s="1"/>
  <c r="AI192" i="15"/>
  <c r="AI195" i="15"/>
  <c r="AI196" i="15" s="1"/>
  <c r="AH192" i="15"/>
  <c r="AH195" i="15"/>
  <c r="AH196" i="15" s="1"/>
  <c r="BI194" i="15"/>
  <c r="AL192" i="15"/>
  <c r="AK192" i="15"/>
  <c r="AJ192" i="15"/>
  <c r="AI193" i="15"/>
  <c r="AI194" i="15" s="1"/>
  <c r="AH193" i="15"/>
  <c r="AH194" i="15" s="1"/>
  <c r="AS192" i="15"/>
  <c r="H149" i="15"/>
  <c r="G151" i="15"/>
  <c r="G150" i="15"/>
  <c r="K119" i="15"/>
  <c r="J121" i="15"/>
  <c r="J120" i="15"/>
  <c r="BI193" i="15"/>
  <c r="BI195" i="15"/>
  <c r="D189" i="15"/>
  <c r="C190" i="15"/>
  <c r="C191" i="15"/>
  <c r="R49" i="15"/>
  <c r="Q50" i="15"/>
  <c r="Q51" i="15"/>
  <c r="C199" i="15"/>
  <c r="C208" i="15"/>
  <c r="BI202" i="15"/>
  <c r="BI200" i="15"/>
  <c r="O79" i="15"/>
  <c r="N81" i="15"/>
  <c r="N80" i="15"/>
  <c r="T29" i="15"/>
  <c r="S31" i="15"/>
  <c r="S30" i="15"/>
  <c r="AL182" i="15"/>
  <c r="F169" i="15"/>
  <c r="E171" i="15"/>
  <c r="E170" i="15"/>
  <c r="I139" i="15"/>
  <c r="H141" i="15"/>
  <c r="H140" i="15"/>
  <c r="G159" i="15"/>
  <c r="F161" i="15"/>
  <c r="F160" i="15"/>
  <c r="S39" i="15"/>
  <c r="R41" i="15"/>
  <c r="R40" i="15"/>
  <c r="M99" i="15"/>
  <c r="L101" i="15"/>
  <c r="L100" i="15"/>
  <c r="P69" i="15"/>
  <c r="O71" i="15"/>
  <c r="O70" i="15"/>
  <c r="U19" i="15"/>
  <c r="T21" i="15"/>
  <c r="T20" i="15"/>
  <c r="J129" i="15"/>
  <c r="I131" i="15"/>
  <c r="I130" i="15"/>
  <c r="AI175" i="14"/>
  <c r="AI176" i="14" s="1"/>
  <c r="AJ173" i="14"/>
  <c r="AJ174" i="14" s="1"/>
  <c r="AI173" i="14"/>
  <c r="AI174" i="14" s="1"/>
  <c r="AJ175" i="14"/>
  <c r="AJ176" i="14" s="1"/>
  <c r="AL165" i="14"/>
  <c r="AL166" i="14" s="1"/>
  <c r="AK166" i="14"/>
  <c r="AL163" i="14"/>
  <c r="AL164" i="14" s="1"/>
  <c r="AK164" i="14"/>
  <c r="AL145" i="14"/>
  <c r="AL146" i="14" s="1"/>
  <c r="AL162" i="14"/>
  <c r="AH175" i="14"/>
  <c r="AH176" i="14" s="1"/>
  <c r="AH173" i="14"/>
  <c r="AH174" i="14" s="1"/>
  <c r="Q39" i="14"/>
  <c r="P40" i="14"/>
  <c r="P41" i="14"/>
  <c r="H121" i="14"/>
  <c r="H120" i="14"/>
  <c r="I119" i="14"/>
  <c r="R29" i="14"/>
  <c r="Q31" i="14"/>
  <c r="Q30" i="14"/>
  <c r="M79" i="14"/>
  <c r="L81" i="14"/>
  <c r="L80" i="14"/>
  <c r="P49" i="14"/>
  <c r="O51" i="14"/>
  <c r="O50" i="14"/>
  <c r="C188" i="14"/>
  <c r="C179" i="14"/>
  <c r="BI182" i="14"/>
  <c r="BI180" i="14"/>
  <c r="S11" i="14"/>
  <c r="S10" i="14"/>
  <c r="T9" i="14"/>
  <c r="C170" i="14"/>
  <c r="C171" i="14"/>
  <c r="D169" i="14"/>
  <c r="G131" i="14"/>
  <c r="H129" i="14"/>
  <c r="G130" i="14"/>
  <c r="N69" i="14"/>
  <c r="M71" i="14"/>
  <c r="M70" i="14"/>
  <c r="K91" i="14"/>
  <c r="L89" i="14"/>
  <c r="K90" i="14"/>
  <c r="E150" i="14"/>
  <c r="E151" i="14"/>
  <c r="F149" i="14"/>
  <c r="BI175" i="14"/>
  <c r="BI173" i="14"/>
  <c r="BI174" i="14" s="1"/>
  <c r="I111" i="14"/>
  <c r="I110" i="14"/>
  <c r="J109" i="14"/>
  <c r="AH172" i="14"/>
  <c r="AK172" i="14"/>
  <c r="AJ172" i="14"/>
  <c r="AI172" i="14"/>
  <c r="E159" i="14"/>
  <c r="D160" i="14"/>
  <c r="D161" i="14"/>
  <c r="J101" i="14"/>
  <c r="K99" i="14"/>
  <c r="J100" i="14"/>
  <c r="F140" i="14"/>
  <c r="G139" i="14"/>
  <c r="F141" i="14"/>
  <c r="S19" i="14"/>
  <c r="R21" i="14"/>
  <c r="R20" i="14"/>
  <c r="O59" i="14"/>
  <c r="N61" i="14"/>
  <c r="N60" i="14"/>
  <c r="AS184" i="14" l="1"/>
  <c r="AS182" i="14"/>
  <c r="BK180" i="15"/>
  <c r="N91" i="15"/>
  <c r="O89" i="15"/>
  <c r="N90" i="15"/>
  <c r="V19" i="15"/>
  <c r="U21" i="15"/>
  <c r="U20" i="15"/>
  <c r="U29" i="15"/>
  <c r="T31" i="15"/>
  <c r="T30" i="15"/>
  <c r="Q61" i="15"/>
  <c r="Q60" i="15"/>
  <c r="R59" i="15"/>
  <c r="P70" i="15"/>
  <c r="P71" i="15"/>
  <c r="Q69" i="15"/>
  <c r="O81" i="15"/>
  <c r="O80" i="15"/>
  <c r="P79" i="15"/>
  <c r="R50" i="15"/>
  <c r="S49" i="15"/>
  <c r="R51" i="15"/>
  <c r="I149" i="15"/>
  <c r="H151" i="15"/>
  <c r="H150" i="15"/>
  <c r="H159" i="15"/>
  <c r="G161" i="15"/>
  <c r="G160" i="15"/>
  <c r="J139" i="15"/>
  <c r="I141" i="15"/>
  <c r="I140" i="15"/>
  <c r="AI203" i="15"/>
  <c r="AI204" i="15" s="1"/>
  <c r="AH205" i="15"/>
  <c r="AH206" i="15" s="1"/>
  <c r="BI204" i="15"/>
  <c r="AJ203" i="15"/>
  <c r="AJ204" i="15" s="1"/>
  <c r="AH203" i="15"/>
  <c r="AH204" i="15" s="1"/>
  <c r="AJ205" i="15"/>
  <c r="AJ206" i="15" s="1"/>
  <c r="AI205" i="15"/>
  <c r="AI206" i="15" s="1"/>
  <c r="AL202" i="15"/>
  <c r="AK202" i="15"/>
  <c r="AJ202" i="15"/>
  <c r="AI202" i="15"/>
  <c r="AH202" i="15"/>
  <c r="E189" i="15"/>
  <c r="D191" i="15"/>
  <c r="D190" i="15"/>
  <c r="AS202" i="15"/>
  <c r="AL194" i="15"/>
  <c r="AL193" i="15"/>
  <c r="AK193" i="15"/>
  <c r="AK194" i="15" s="1"/>
  <c r="AL196" i="15"/>
  <c r="AL195" i="15"/>
  <c r="AK195" i="15"/>
  <c r="AK196" i="15" s="1"/>
  <c r="V11" i="15"/>
  <c r="V10" i="15"/>
  <c r="W9" i="15"/>
  <c r="M101" i="15"/>
  <c r="M100" i="15"/>
  <c r="N99" i="15"/>
  <c r="BI205" i="15"/>
  <c r="BI203" i="15"/>
  <c r="AS204" i="15"/>
  <c r="G169" i="15"/>
  <c r="F171" i="15"/>
  <c r="F170" i="15"/>
  <c r="C218" i="15"/>
  <c r="BI210" i="15"/>
  <c r="C209" i="15"/>
  <c r="BI212" i="15"/>
  <c r="F179" i="15"/>
  <c r="E181" i="15"/>
  <c r="E180" i="15"/>
  <c r="M109" i="15"/>
  <c r="L111" i="15"/>
  <c r="L110" i="15"/>
  <c r="K129" i="15"/>
  <c r="J131" i="15"/>
  <c r="J130" i="15"/>
  <c r="C200" i="15"/>
  <c r="D199" i="15"/>
  <c r="C201" i="15"/>
  <c r="L119" i="15"/>
  <c r="K121" i="15"/>
  <c r="K120" i="15"/>
  <c r="S40" i="15"/>
  <c r="T39" i="15"/>
  <c r="S41" i="15"/>
  <c r="AL174" i="14"/>
  <c r="AL176" i="14"/>
  <c r="AL173" i="14"/>
  <c r="AL175" i="14"/>
  <c r="AK174" i="14"/>
  <c r="AK176" i="14"/>
  <c r="AJ185" i="14"/>
  <c r="AJ186" i="14" s="1"/>
  <c r="AI185" i="14"/>
  <c r="AI186" i="14" s="1"/>
  <c r="AJ183" i="14"/>
  <c r="AJ184" i="14" s="1"/>
  <c r="AI183" i="14"/>
  <c r="AI184" i="14" s="1"/>
  <c r="AH185" i="14"/>
  <c r="AH183" i="14"/>
  <c r="AL172" i="14"/>
  <c r="S29" i="14"/>
  <c r="R31" i="14"/>
  <c r="R30" i="14"/>
  <c r="P50" i="14"/>
  <c r="Q49" i="14"/>
  <c r="P51" i="14"/>
  <c r="D179" i="14"/>
  <c r="C180" i="14"/>
  <c r="C181" i="14"/>
  <c r="N71" i="14"/>
  <c r="N70" i="14"/>
  <c r="O69" i="14"/>
  <c r="S21" i="14"/>
  <c r="S20" i="14"/>
  <c r="T19" i="14"/>
  <c r="E160" i="14"/>
  <c r="F159" i="14"/>
  <c r="E161" i="14"/>
  <c r="AH182" i="14"/>
  <c r="AK182" i="14"/>
  <c r="AJ182" i="14"/>
  <c r="AI182" i="14"/>
  <c r="BK160" i="14"/>
  <c r="I121" i="14"/>
  <c r="J119" i="14"/>
  <c r="I120" i="14"/>
  <c r="Q40" i="14"/>
  <c r="R39" i="14"/>
  <c r="Q41" i="14"/>
  <c r="F150" i="14"/>
  <c r="F151" i="14"/>
  <c r="G149" i="14"/>
  <c r="H131" i="14"/>
  <c r="I129" i="14"/>
  <c r="H130" i="14"/>
  <c r="M80" i="14"/>
  <c r="N79" i="14"/>
  <c r="M81" i="14"/>
  <c r="J111" i="14"/>
  <c r="J110" i="14"/>
  <c r="K109" i="14"/>
  <c r="M89" i="14"/>
  <c r="L91" i="14"/>
  <c r="L90" i="14"/>
  <c r="BI192" i="14"/>
  <c r="AS194" i="14" s="1"/>
  <c r="C189" i="14"/>
  <c r="BI190" i="14"/>
  <c r="C198" i="14"/>
  <c r="L99" i="14"/>
  <c r="K101" i="14"/>
  <c r="K100" i="14"/>
  <c r="T11" i="14"/>
  <c r="T10" i="14"/>
  <c r="U9" i="14"/>
  <c r="H139" i="14"/>
  <c r="G141" i="14"/>
  <c r="G140" i="14"/>
  <c r="O61" i="14"/>
  <c r="P59" i="14"/>
  <c r="O60" i="14"/>
  <c r="D170" i="14"/>
  <c r="BK150" i="14" s="1"/>
  <c r="D171" i="14"/>
  <c r="E169" i="14"/>
  <c r="BI185" i="14"/>
  <c r="BI183" i="14"/>
  <c r="BI184" i="14" s="1"/>
  <c r="BK190" i="15" l="1"/>
  <c r="AS192" i="14"/>
  <c r="BI215" i="15"/>
  <c r="BI213" i="15"/>
  <c r="BI214" i="15" s="1"/>
  <c r="J149" i="15"/>
  <c r="I151" i="15"/>
  <c r="I150" i="15"/>
  <c r="D201" i="15"/>
  <c r="D200" i="15"/>
  <c r="E199" i="15"/>
  <c r="D209" i="15"/>
  <c r="C211" i="15"/>
  <c r="C210" i="15"/>
  <c r="N101" i="15"/>
  <c r="N100" i="15"/>
  <c r="O99" i="15"/>
  <c r="AJ213" i="15"/>
  <c r="AJ214" i="15" s="1"/>
  <c r="AH213" i="15"/>
  <c r="AH214" i="15" s="1"/>
  <c r="AI213" i="15"/>
  <c r="AI214" i="15" s="1"/>
  <c r="AL212" i="15"/>
  <c r="AK212" i="15"/>
  <c r="AI212" i="15"/>
  <c r="AH212" i="15"/>
  <c r="AJ215" i="15"/>
  <c r="AJ216" i="15" s="1"/>
  <c r="AI215" i="15"/>
  <c r="AI216" i="15" s="1"/>
  <c r="AH215" i="15"/>
  <c r="AH216" i="15" s="1"/>
  <c r="AJ212" i="15"/>
  <c r="T49" i="15"/>
  <c r="S51" i="15"/>
  <c r="S50" i="15"/>
  <c r="C228" i="15"/>
  <c r="C219" i="15"/>
  <c r="BI222" i="15"/>
  <c r="BI220" i="15"/>
  <c r="U30" i="15"/>
  <c r="U31" i="15"/>
  <c r="V29" i="15"/>
  <c r="AS214" i="15"/>
  <c r="W10" i="15"/>
  <c r="W11" i="15"/>
  <c r="X9" i="15"/>
  <c r="F189" i="15"/>
  <c r="E191" i="15"/>
  <c r="E190" i="15"/>
  <c r="J141" i="15"/>
  <c r="J140" i="15"/>
  <c r="K139" i="15"/>
  <c r="P80" i="15"/>
  <c r="P81" i="15"/>
  <c r="Q79" i="15"/>
  <c r="K131" i="15"/>
  <c r="K130" i="15"/>
  <c r="L129" i="15"/>
  <c r="AS212" i="15"/>
  <c r="T41" i="15"/>
  <c r="U39" i="15"/>
  <c r="T40" i="15"/>
  <c r="V20" i="15"/>
  <c r="V21" i="15"/>
  <c r="W19" i="15"/>
  <c r="Q70" i="15"/>
  <c r="Q71" i="15"/>
  <c r="R69" i="15"/>
  <c r="M111" i="15"/>
  <c r="M110" i="15"/>
  <c r="N109" i="15"/>
  <c r="H169" i="15"/>
  <c r="G171" i="15"/>
  <c r="G170" i="15"/>
  <c r="O91" i="15"/>
  <c r="P89" i="15"/>
  <c r="O90" i="15"/>
  <c r="I159" i="15"/>
  <c r="H161" i="15"/>
  <c r="H160" i="15"/>
  <c r="L121" i="15"/>
  <c r="L120" i="15"/>
  <c r="M119" i="15"/>
  <c r="R60" i="15"/>
  <c r="S59" i="15"/>
  <c r="R61" i="15"/>
  <c r="G179" i="15"/>
  <c r="F181" i="15"/>
  <c r="F180" i="15"/>
  <c r="AL203" i="15"/>
  <c r="AL204" i="15" s="1"/>
  <c r="AK203" i="15"/>
  <c r="AK204" i="15" s="1"/>
  <c r="AK205" i="15"/>
  <c r="AK206" i="15" s="1"/>
  <c r="AL186" i="14"/>
  <c r="AL185" i="14"/>
  <c r="AL184" i="14"/>
  <c r="AL183" i="14"/>
  <c r="AJ195" i="14"/>
  <c r="AJ196" i="14" s="1"/>
  <c r="AI195" i="14"/>
  <c r="AI196" i="14" s="1"/>
  <c r="AJ193" i="14"/>
  <c r="AJ194" i="14" s="1"/>
  <c r="AI193" i="14"/>
  <c r="AI194" i="14" s="1"/>
  <c r="AH184" i="14"/>
  <c r="AK184" i="14"/>
  <c r="AH186" i="14"/>
  <c r="AK186" i="14"/>
  <c r="AH193" i="14"/>
  <c r="AH194" i="14" s="1"/>
  <c r="AH195" i="14"/>
  <c r="AH196" i="14" s="1"/>
  <c r="AL182" i="14"/>
  <c r="D180" i="14"/>
  <c r="E179" i="14"/>
  <c r="D181" i="14"/>
  <c r="L100" i="14"/>
  <c r="L101" i="14"/>
  <c r="M99" i="14"/>
  <c r="T20" i="14"/>
  <c r="T21" i="14"/>
  <c r="U19" i="14"/>
  <c r="P60" i="14"/>
  <c r="P61" i="14"/>
  <c r="Q59" i="14"/>
  <c r="BI202" i="14"/>
  <c r="C199" i="14"/>
  <c r="C208" i="14"/>
  <c r="BI200" i="14"/>
  <c r="R41" i="14"/>
  <c r="R40" i="14"/>
  <c r="S39" i="14"/>
  <c r="AK192" i="14"/>
  <c r="AI192" i="14"/>
  <c r="AJ192" i="14"/>
  <c r="AH192" i="14"/>
  <c r="G150" i="14"/>
  <c r="G151" i="14"/>
  <c r="H149" i="14"/>
  <c r="F160" i="14"/>
  <c r="G159" i="14"/>
  <c r="F161" i="14"/>
  <c r="Q51" i="14"/>
  <c r="R49" i="14"/>
  <c r="Q50" i="14"/>
  <c r="N80" i="14"/>
  <c r="N81" i="14"/>
  <c r="O79" i="14"/>
  <c r="J120" i="14"/>
  <c r="J121" i="14"/>
  <c r="K119" i="14"/>
  <c r="O70" i="14"/>
  <c r="O71" i="14"/>
  <c r="P69" i="14"/>
  <c r="M90" i="14"/>
  <c r="M91" i="14"/>
  <c r="N89" i="14"/>
  <c r="H140" i="14"/>
  <c r="I139" i="14"/>
  <c r="H141" i="14"/>
  <c r="U10" i="14"/>
  <c r="V9" i="14"/>
  <c r="U11" i="14"/>
  <c r="E170" i="14"/>
  <c r="E171" i="14"/>
  <c r="F169" i="14"/>
  <c r="K110" i="14"/>
  <c r="L109" i="14"/>
  <c r="K111" i="14"/>
  <c r="C190" i="14"/>
  <c r="C191" i="14"/>
  <c r="D189" i="14"/>
  <c r="S30" i="14"/>
  <c r="S31" i="14"/>
  <c r="T29" i="14"/>
  <c r="BI193" i="14"/>
  <c r="BI195" i="14"/>
  <c r="I130" i="14"/>
  <c r="I131" i="14"/>
  <c r="J129" i="14"/>
  <c r="BI194" i="14" l="1"/>
  <c r="BK200" i="15"/>
  <c r="S60" i="15"/>
  <c r="T59" i="15"/>
  <c r="S61" i="15"/>
  <c r="E209" i="15"/>
  <c r="D211" i="15"/>
  <c r="D210" i="15"/>
  <c r="M121" i="15"/>
  <c r="M120" i="15"/>
  <c r="N119" i="15"/>
  <c r="U41" i="15"/>
  <c r="V39" i="15"/>
  <c r="U40" i="15"/>
  <c r="E200" i="15"/>
  <c r="E201" i="15"/>
  <c r="F199" i="15"/>
  <c r="I169" i="15"/>
  <c r="H171" i="15"/>
  <c r="H170" i="15"/>
  <c r="AI223" i="15"/>
  <c r="AI224" i="15" s="1"/>
  <c r="AH223" i="15"/>
  <c r="AH224" i="15" s="1"/>
  <c r="AJ223" i="15"/>
  <c r="AJ224" i="15" s="1"/>
  <c r="AK222" i="15"/>
  <c r="AJ222" i="15"/>
  <c r="AI222" i="15"/>
  <c r="AH222" i="15"/>
  <c r="AJ225" i="15"/>
  <c r="AJ226" i="15" s="1"/>
  <c r="AI225" i="15"/>
  <c r="AI226" i="15" s="1"/>
  <c r="AH225" i="15"/>
  <c r="AH226" i="15" s="1"/>
  <c r="N111" i="15"/>
  <c r="N110" i="15"/>
  <c r="O109" i="15"/>
  <c r="BI225" i="15"/>
  <c r="BI223" i="15"/>
  <c r="L131" i="15"/>
  <c r="L130" i="15"/>
  <c r="M129" i="15"/>
  <c r="G189" i="15"/>
  <c r="F191" i="15"/>
  <c r="F190" i="15"/>
  <c r="C221" i="15"/>
  <c r="C220" i="15"/>
  <c r="D219" i="15"/>
  <c r="X10" i="15"/>
  <c r="Y9" i="15"/>
  <c r="X11" i="15"/>
  <c r="BI232" i="15"/>
  <c r="BI230" i="15"/>
  <c r="C238" i="15"/>
  <c r="C229" i="15"/>
  <c r="I161" i="15"/>
  <c r="I160" i="15"/>
  <c r="J159" i="15"/>
  <c r="R70" i="15"/>
  <c r="R71" i="15"/>
  <c r="S69" i="15"/>
  <c r="O101" i="15"/>
  <c r="P99" i="15"/>
  <c r="O100" i="15"/>
  <c r="J151" i="15"/>
  <c r="J150" i="15"/>
  <c r="K149" i="15"/>
  <c r="Q80" i="15"/>
  <c r="Q81" i="15"/>
  <c r="R79" i="15"/>
  <c r="H179" i="15"/>
  <c r="G181" i="15"/>
  <c r="G180" i="15"/>
  <c r="T51" i="15"/>
  <c r="T50" i="15"/>
  <c r="U49" i="15"/>
  <c r="AL214" i="15"/>
  <c r="AK213" i="15"/>
  <c r="AK214" i="15" s="1"/>
  <c r="AL216" i="15"/>
  <c r="AL215" i="15"/>
  <c r="AK215" i="15"/>
  <c r="AK216" i="15" s="1"/>
  <c r="AL213" i="15"/>
  <c r="Q89" i="15"/>
  <c r="P90" i="15"/>
  <c r="P91" i="15"/>
  <c r="W21" i="15"/>
  <c r="X19" i="15"/>
  <c r="W20" i="15"/>
  <c r="V31" i="15"/>
  <c r="W29" i="15"/>
  <c r="V30" i="15"/>
  <c r="K141" i="15"/>
  <c r="K140" i="15"/>
  <c r="L139" i="15"/>
  <c r="AL196" i="14"/>
  <c r="AL195" i="14"/>
  <c r="AL193" i="14"/>
  <c r="AK194" i="14"/>
  <c r="AK196" i="14"/>
  <c r="AL194" i="14"/>
  <c r="AJ203" i="14"/>
  <c r="AJ204" i="14" s="1"/>
  <c r="AI203" i="14"/>
  <c r="AI204" i="14" s="1"/>
  <c r="AI205" i="14"/>
  <c r="AI206" i="14" s="1"/>
  <c r="AJ205" i="14"/>
  <c r="AJ206" i="14" s="1"/>
  <c r="AH203" i="14"/>
  <c r="AH204" i="14" s="1"/>
  <c r="AH205" i="14"/>
  <c r="AH206" i="14" s="1"/>
  <c r="AL192" i="14"/>
  <c r="BK170" i="14"/>
  <c r="F170" i="14"/>
  <c r="F171" i="14"/>
  <c r="G169" i="14"/>
  <c r="C200" i="14"/>
  <c r="C201" i="14"/>
  <c r="D199" i="14"/>
  <c r="O80" i="14"/>
  <c r="P79" i="14"/>
  <c r="O81" i="14"/>
  <c r="N91" i="14"/>
  <c r="N90" i="14"/>
  <c r="O89" i="14"/>
  <c r="BK180" i="14"/>
  <c r="R51" i="14"/>
  <c r="R50" i="14"/>
  <c r="S49" i="14"/>
  <c r="M101" i="14"/>
  <c r="M100" i="14"/>
  <c r="N99" i="14"/>
  <c r="P70" i="14"/>
  <c r="Q69" i="14"/>
  <c r="P71" i="14"/>
  <c r="BI205" i="14"/>
  <c r="BI203" i="14"/>
  <c r="AS204" i="14" s="1"/>
  <c r="G160" i="14"/>
  <c r="H159" i="14"/>
  <c r="G161" i="14"/>
  <c r="I149" i="14"/>
  <c r="H150" i="14"/>
  <c r="H151" i="14"/>
  <c r="AK202" i="14"/>
  <c r="AI202" i="14"/>
  <c r="AH202" i="14"/>
  <c r="AJ202" i="14"/>
  <c r="L110" i="14"/>
  <c r="L111" i="14"/>
  <c r="M109" i="14"/>
  <c r="J139" i="14"/>
  <c r="I141" i="14"/>
  <c r="I140" i="14"/>
  <c r="BI210" i="14"/>
  <c r="BI212" i="14"/>
  <c r="C218" i="14"/>
  <c r="C209" i="14"/>
  <c r="T31" i="14"/>
  <c r="T30" i="14"/>
  <c r="U29" i="14"/>
  <c r="Q60" i="14"/>
  <c r="R59" i="14"/>
  <c r="Q61" i="14"/>
  <c r="E180" i="14"/>
  <c r="F179" i="14"/>
  <c r="E181" i="14"/>
  <c r="D190" i="14"/>
  <c r="D191" i="14"/>
  <c r="E189" i="14"/>
  <c r="S41" i="14"/>
  <c r="S40" i="14"/>
  <c r="T39" i="14"/>
  <c r="K129" i="14"/>
  <c r="J131" i="14"/>
  <c r="J130" i="14"/>
  <c r="W9" i="14"/>
  <c r="V11" i="14"/>
  <c r="V10" i="14"/>
  <c r="L119" i="14"/>
  <c r="K121" i="14"/>
  <c r="K120" i="14"/>
  <c r="V19" i="14"/>
  <c r="U21" i="14"/>
  <c r="U20" i="14"/>
  <c r="AS214" i="14" l="1"/>
  <c r="BK210" i="15"/>
  <c r="AS212" i="14"/>
  <c r="AS202" i="14"/>
  <c r="BI204" i="14"/>
  <c r="I179" i="15"/>
  <c r="H181" i="15"/>
  <c r="H180" i="15"/>
  <c r="Y11" i="15"/>
  <c r="Y10" i="15"/>
  <c r="Z9" i="15"/>
  <c r="AS222" i="15"/>
  <c r="AS224" i="15"/>
  <c r="R80" i="15"/>
  <c r="R81" i="15"/>
  <c r="S79" i="15"/>
  <c r="AL225" i="15"/>
  <c r="AK225" i="15"/>
  <c r="AK226" i="15" s="1"/>
  <c r="AL226" i="15"/>
  <c r="AL223" i="15"/>
  <c r="AK223" i="15"/>
  <c r="AK224" i="15" s="1"/>
  <c r="AL224" i="15"/>
  <c r="J161" i="15"/>
  <c r="J160" i="15"/>
  <c r="K159" i="15"/>
  <c r="E219" i="15"/>
  <c r="D221" i="15"/>
  <c r="D220" i="15"/>
  <c r="AL205" i="15"/>
  <c r="AL206" i="15" s="1"/>
  <c r="O111" i="15"/>
  <c r="O110" i="15"/>
  <c r="P109" i="15"/>
  <c r="I171" i="15"/>
  <c r="I170" i="15"/>
  <c r="J169" i="15"/>
  <c r="E210" i="15"/>
  <c r="E211" i="15"/>
  <c r="F209" i="15"/>
  <c r="W31" i="15"/>
  <c r="X29" i="15"/>
  <c r="W30" i="15"/>
  <c r="K151" i="15"/>
  <c r="K150" i="15"/>
  <c r="L149" i="15"/>
  <c r="G199" i="15"/>
  <c r="F201" i="15"/>
  <c r="F200" i="15"/>
  <c r="C231" i="15"/>
  <c r="C230" i="15"/>
  <c r="D229" i="15"/>
  <c r="AL222" i="15"/>
  <c r="BI224" i="15"/>
  <c r="U59" i="15"/>
  <c r="T61" i="15"/>
  <c r="T60" i="15"/>
  <c r="X21" i="15"/>
  <c r="Y19" i="15"/>
  <c r="X20" i="15"/>
  <c r="U51" i="15"/>
  <c r="U50" i="15"/>
  <c r="V49" i="15"/>
  <c r="BI242" i="15"/>
  <c r="BI240" i="15"/>
  <c r="C248" i="15"/>
  <c r="AS244" i="15"/>
  <c r="C239" i="15"/>
  <c r="Q99" i="15"/>
  <c r="P100" i="15"/>
  <c r="P101" i="15"/>
  <c r="AH233" i="15"/>
  <c r="AH234" i="15" s="1"/>
  <c r="AI233" i="15"/>
  <c r="AI234" i="15" s="1"/>
  <c r="AH232" i="15"/>
  <c r="AJ235" i="15"/>
  <c r="AJ236" i="15" s="1"/>
  <c r="AI235" i="15"/>
  <c r="AI236" i="15" s="1"/>
  <c r="AH235" i="15"/>
  <c r="AH236" i="15" s="1"/>
  <c r="AJ233" i="15"/>
  <c r="AJ234" i="15" s="1"/>
  <c r="AK232" i="15"/>
  <c r="AJ232" i="15"/>
  <c r="AI232" i="15"/>
  <c r="H189" i="15"/>
  <c r="G190" i="15"/>
  <c r="G191" i="15"/>
  <c r="V41" i="15"/>
  <c r="V40" i="15"/>
  <c r="W39" i="15"/>
  <c r="M131" i="15"/>
  <c r="M130" i="15"/>
  <c r="N129" i="15"/>
  <c r="S70" i="15"/>
  <c r="S71" i="15"/>
  <c r="T69" i="15"/>
  <c r="BI233" i="15"/>
  <c r="AS234" i="15" s="1"/>
  <c r="BI235" i="15"/>
  <c r="N121" i="15"/>
  <c r="N120" i="15"/>
  <c r="O119" i="15"/>
  <c r="L140" i="15"/>
  <c r="L141" i="15"/>
  <c r="M139" i="15"/>
  <c r="Q90" i="15"/>
  <c r="Q91" i="15"/>
  <c r="R89" i="15"/>
  <c r="AL203" i="14"/>
  <c r="AL204" i="14" s="1"/>
  <c r="AK206" i="14"/>
  <c r="AK204" i="14"/>
  <c r="AI215" i="14"/>
  <c r="AI216" i="14" s="1"/>
  <c r="AJ213" i="14"/>
  <c r="AJ214" i="14" s="1"/>
  <c r="AI213" i="14"/>
  <c r="AI214" i="14" s="1"/>
  <c r="AJ215" i="14"/>
  <c r="AJ216" i="14" s="1"/>
  <c r="AH215" i="14"/>
  <c r="AH216" i="14" s="1"/>
  <c r="AH213" i="14"/>
  <c r="AH214" i="14" s="1"/>
  <c r="AL202" i="14"/>
  <c r="W11" i="14"/>
  <c r="X9" i="14"/>
  <c r="W10" i="14"/>
  <c r="K131" i="14"/>
  <c r="K130" i="14"/>
  <c r="L129" i="14"/>
  <c r="AJ212" i="14"/>
  <c r="AI212" i="14"/>
  <c r="AH212" i="14"/>
  <c r="AK212" i="14"/>
  <c r="BK190" i="14"/>
  <c r="D201" i="14"/>
  <c r="D200" i="14"/>
  <c r="E199" i="14"/>
  <c r="R61" i="14"/>
  <c r="R60" i="14"/>
  <c r="S59" i="14"/>
  <c r="S51" i="14"/>
  <c r="T49" i="14"/>
  <c r="S50" i="14"/>
  <c r="V21" i="14"/>
  <c r="V20" i="14"/>
  <c r="W19" i="14"/>
  <c r="U39" i="14"/>
  <c r="T41" i="14"/>
  <c r="T40" i="14"/>
  <c r="Q71" i="14"/>
  <c r="Q70" i="14"/>
  <c r="R69" i="14"/>
  <c r="I151" i="14"/>
  <c r="J149" i="14"/>
  <c r="I150" i="14"/>
  <c r="N101" i="14"/>
  <c r="N100" i="14"/>
  <c r="O99" i="14"/>
  <c r="BI215" i="14"/>
  <c r="BI213" i="14"/>
  <c r="BI214" i="14" s="1"/>
  <c r="J141" i="14"/>
  <c r="K139" i="14"/>
  <c r="J140" i="14"/>
  <c r="F181" i="14"/>
  <c r="F180" i="14"/>
  <c r="G179" i="14"/>
  <c r="P81" i="14"/>
  <c r="P80" i="14"/>
  <c r="Q79" i="14"/>
  <c r="U31" i="14"/>
  <c r="V29" i="14"/>
  <c r="U30" i="14"/>
  <c r="M111" i="14"/>
  <c r="M110" i="14"/>
  <c r="N109" i="14"/>
  <c r="G171" i="14"/>
  <c r="G170" i="14"/>
  <c r="H169" i="14"/>
  <c r="L121" i="14"/>
  <c r="M119" i="14"/>
  <c r="L120" i="14"/>
  <c r="E191" i="14"/>
  <c r="F189" i="14"/>
  <c r="E190" i="14"/>
  <c r="O91" i="14"/>
  <c r="O90" i="14"/>
  <c r="P89" i="14"/>
  <c r="C211" i="14"/>
  <c r="C210" i="14"/>
  <c r="D209" i="14"/>
  <c r="BI220" i="14"/>
  <c r="C228" i="14"/>
  <c r="C219" i="14"/>
  <c r="C221" i="14" s="1"/>
  <c r="BI222" i="14"/>
  <c r="H161" i="14"/>
  <c r="I159" i="14"/>
  <c r="H160" i="14"/>
  <c r="BK220" i="15" l="1"/>
  <c r="Z19" i="15"/>
  <c r="Y21" i="15"/>
  <c r="Y20" i="15"/>
  <c r="K160" i="15"/>
  <c r="L159" i="15"/>
  <c r="K161" i="15"/>
  <c r="T70" i="15"/>
  <c r="T71" i="15"/>
  <c r="U69" i="15"/>
  <c r="BI234" i="15"/>
  <c r="R99" i="15"/>
  <c r="Q100" i="15"/>
  <c r="Q101" i="15"/>
  <c r="H199" i="15"/>
  <c r="G200" i="15"/>
  <c r="G201" i="15"/>
  <c r="J171" i="15"/>
  <c r="J170" i="15"/>
  <c r="K169" i="15"/>
  <c r="R90" i="15"/>
  <c r="R91" i="15"/>
  <c r="S89" i="15"/>
  <c r="H191" i="15"/>
  <c r="I189" i="15"/>
  <c r="H190" i="15"/>
  <c r="D239" i="15"/>
  <c r="C241" i="15"/>
  <c r="C240" i="15"/>
  <c r="L150" i="15"/>
  <c r="L151" i="15"/>
  <c r="M149" i="15"/>
  <c r="AA9" i="15"/>
  <c r="Z11" i="15"/>
  <c r="Z10" i="15"/>
  <c r="N131" i="15"/>
  <c r="N130" i="15"/>
  <c r="O129" i="15"/>
  <c r="C258" i="15"/>
  <c r="BI252" i="15"/>
  <c r="C249" i="15"/>
  <c r="BI250" i="15"/>
  <c r="U60" i="15"/>
  <c r="V59" i="15"/>
  <c r="U61" i="15"/>
  <c r="M140" i="15"/>
  <c r="M141" i="15"/>
  <c r="N139" i="15"/>
  <c r="AJ245" i="15"/>
  <c r="AJ246" i="15" s="1"/>
  <c r="AI243" i="15"/>
  <c r="AI244" i="15" s="1"/>
  <c r="BI244" i="15"/>
  <c r="AJ243" i="15"/>
  <c r="AJ244" i="15" s="1"/>
  <c r="AH243" i="15"/>
  <c r="AH244" i="15" s="1"/>
  <c r="AI245" i="15"/>
  <c r="AI246" i="15" s="1"/>
  <c r="AK242" i="15"/>
  <c r="AH245" i="15"/>
  <c r="AH246" i="15" s="1"/>
  <c r="AJ242" i="15"/>
  <c r="AI242" i="15"/>
  <c r="AH242" i="15"/>
  <c r="P111" i="15"/>
  <c r="P110" i="15"/>
  <c r="Q109" i="15"/>
  <c r="AS242" i="15"/>
  <c r="AS232" i="15"/>
  <c r="BI243" i="15"/>
  <c r="AL242" i="15" s="1"/>
  <c r="BI245" i="15"/>
  <c r="E229" i="15"/>
  <c r="D231" i="15"/>
  <c r="D230" i="15"/>
  <c r="Y29" i="15"/>
  <c r="X31" i="15"/>
  <c r="X30" i="15"/>
  <c r="O121" i="15"/>
  <c r="O120" i="15"/>
  <c r="P119" i="15"/>
  <c r="W40" i="15"/>
  <c r="X39" i="15"/>
  <c r="W41" i="15"/>
  <c r="V51" i="15"/>
  <c r="V50" i="15"/>
  <c r="W49" i="15"/>
  <c r="F211" i="15"/>
  <c r="F210" i="15"/>
  <c r="G209" i="15"/>
  <c r="S80" i="15"/>
  <c r="S81" i="15"/>
  <c r="T79" i="15"/>
  <c r="I181" i="15"/>
  <c r="I180" i="15"/>
  <c r="J179" i="15"/>
  <c r="AL232" i="15"/>
  <c r="AK235" i="15"/>
  <c r="AK236" i="15" s="1"/>
  <c r="AL233" i="15"/>
  <c r="AL234" i="15" s="1"/>
  <c r="AK233" i="15"/>
  <c r="AK234" i="15" s="1"/>
  <c r="E221" i="15"/>
  <c r="F219" i="15"/>
  <c r="E220" i="15"/>
  <c r="AL214" i="14"/>
  <c r="AL216" i="14"/>
  <c r="AL213" i="14"/>
  <c r="AL215" i="14"/>
  <c r="AK214" i="14"/>
  <c r="AK216" i="14"/>
  <c r="AJ225" i="14"/>
  <c r="AJ226" i="14" s="1"/>
  <c r="AI225" i="14"/>
  <c r="AI226" i="14" s="1"/>
  <c r="AJ223" i="14"/>
  <c r="AJ224" i="14" s="1"/>
  <c r="AI223" i="14"/>
  <c r="AI224" i="14" s="1"/>
  <c r="AH223" i="14"/>
  <c r="AH225" i="14"/>
  <c r="AL212" i="14"/>
  <c r="M120" i="14"/>
  <c r="N119" i="14"/>
  <c r="M121" i="14"/>
  <c r="I169" i="14"/>
  <c r="H170" i="14"/>
  <c r="H171" i="14"/>
  <c r="K149" i="14"/>
  <c r="J150" i="14"/>
  <c r="J151" i="14"/>
  <c r="L131" i="14"/>
  <c r="L130" i="14"/>
  <c r="M129" i="14"/>
  <c r="BI225" i="14"/>
  <c r="BI223" i="14"/>
  <c r="AS224" i="14" s="1"/>
  <c r="P90" i="14"/>
  <c r="Q89" i="14"/>
  <c r="P91" i="14"/>
  <c r="N111" i="14"/>
  <c r="O109" i="14"/>
  <c r="N110" i="14"/>
  <c r="T51" i="14"/>
  <c r="T50" i="14"/>
  <c r="U49" i="14"/>
  <c r="J159" i="14"/>
  <c r="I161" i="14"/>
  <c r="I160" i="14"/>
  <c r="G181" i="14"/>
  <c r="G180" i="14"/>
  <c r="H179" i="14"/>
  <c r="C220" i="14"/>
  <c r="D219" i="14"/>
  <c r="BK200" i="14"/>
  <c r="O100" i="14"/>
  <c r="P99" i="14"/>
  <c r="O101" i="14"/>
  <c r="X19" i="14"/>
  <c r="W20" i="14"/>
  <c r="W21" i="14"/>
  <c r="AI222" i="14"/>
  <c r="AK222" i="14"/>
  <c r="AH222" i="14"/>
  <c r="AJ222" i="14"/>
  <c r="D210" i="14"/>
  <c r="D211" i="14"/>
  <c r="E209" i="14"/>
  <c r="R79" i="14"/>
  <c r="Q80" i="14"/>
  <c r="Q81" i="14"/>
  <c r="U41" i="14"/>
  <c r="U40" i="14"/>
  <c r="V39" i="14"/>
  <c r="K141" i="14"/>
  <c r="L139" i="14"/>
  <c r="K140" i="14"/>
  <c r="S69" i="14"/>
  <c r="R70" i="14"/>
  <c r="R71" i="14"/>
  <c r="S60" i="14"/>
  <c r="T59" i="14"/>
  <c r="S61" i="14"/>
  <c r="F190" i="14"/>
  <c r="G189" i="14"/>
  <c r="F191" i="14"/>
  <c r="Y9" i="14"/>
  <c r="X10" i="14"/>
  <c r="X11" i="14"/>
  <c r="C229" i="14"/>
  <c r="BI232" i="14"/>
  <c r="BI230" i="14"/>
  <c r="C238" i="14"/>
  <c r="W29" i="14"/>
  <c r="V30" i="14"/>
  <c r="V31" i="14"/>
  <c r="E201" i="14"/>
  <c r="E200" i="14"/>
  <c r="F199" i="14"/>
  <c r="AS222" i="14" l="1"/>
  <c r="BI224" i="14"/>
  <c r="BK230" i="15"/>
  <c r="W50" i="15"/>
  <c r="X49" i="15"/>
  <c r="W51" i="15"/>
  <c r="AA10" i="15"/>
  <c r="AB9" i="15"/>
  <c r="AA11" i="15"/>
  <c r="J180" i="15"/>
  <c r="J181" i="15"/>
  <c r="K179" i="15"/>
  <c r="AI255" i="15"/>
  <c r="AI256" i="15" s="1"/>
  <c r="AH253" i="15"/>
  <c r="AH254" i="15" s="1"/>
  <c r="AK252" i="15"/>
  <c r="AJ252" i="15"/>
  <c r="AI252" i="15"/>
  <c r="AH252" i="15"/>
  <c r="AJ253" i="15"/>
  <c r="AJ254" i="15" s="1"/>
  <c r="AJ255" i="15"/>
  <c r="AJ256" i="15" s="1"/>
  <c r="AI253" i="15"/>
  <c r="AI254" i="15" s="1"/>
  <c r="AH255" i="15"/>
  <c r="AH256" i="15" s="1"/>
  <c r="M150" i="15"/>
  <c r="N149" i="15"/>
  <c r="M151" i="15"/>
  <c r="U70" i="15"/>
  <c r="U71" i="15"/>
  <c r="V69" i="15"/>
  <c r="F221" i="15"/>
  <c r="F220" i="15"/>
  <c r="G219" i="15"/>
  <c r="E230" i="15"/>
  <c r="F229" i="15"/>
  <c r="E231" i="15"/>
  <c r="C250" i="15"/>
  <c r="C251" i="15"/>
  <c r="D249" i="15"/>
  <c r="K170" i="15"/>
  <c r="L169" i="15"/>
  <c r="K171" i="15"/>
  <c r="AL243" i="15"/>
  <c r="AL246" i="15"/>
  <c r="AK243" i="15"/>
  <c r="AK244" i="15" s="1"/>
  <c r="AL244" i="15"/>
  <c r="AL245" i="15"/>
  <c r="AK245" i="15"/>
  <c r="AK246" i="15" s="1"/>
  <c r="T80" i="15"/>
  <c r="T81" i="15"/>
  <c r="U79" i="15"/>
  <c r="X40" i="15"/>
  <c r="Y39" i="15"/>
  <c r="X41" i="15"/>
  <c r="BI255" i="15"/>
  <c r="BI253" i="15"/>
  <c r="BI254" i="15" s="1"/>
  <c r="BI262" i="15"/>
  <c r="AS262" i="15" s="1"/>
  <c r="C268" i="15"/>
  <c r="C259" i="15"/>
  <c r="BI260" i="15"/>
  <c r="P120" i="15"/>
  <c r="P121" i="15"/>
  <c r="Q119" i="15"/>
  <c r="E239" i="15"/>
  <c r="D240" i="15"/>
  <c r="D241" i="15"/>
  <c r="L160" i="15"/>
  <c r="M159" i="15"/>
  <c r="L161" i="15"/>
  <c r="N140" i="15"/>
  <c r="N141" i="15"/>
  <c r="O139" i="15"/>
  <c r="O130" i="15"/>
  <c r="O131" i="15"/>
  <c r="P129" i="15"/>
  <c r="G210" i="15"/>
  <c r="G211" i="15"/>
  <c r="H209" i="15"/>
  <c r="Q110" i="15"/>
  <c r="R109" i="15"/>
  <c r="Q111" i="15"/>
  <c r="H200" i="15"/>
  <c r="H201" i="15"/>
  <c r="I199" i="15"/>
  <c r="I190" i="15"/>
  <c r="I191" i="15"/>
  <c r="J189" i="15"/>
  <c r="AA19" i="15"/>
  <c r="Z21" i="15"/>
  <c r="Z20" i="15"/>
  <c r="Z29" i="15"/>
  <c r="Y31" i="15"/>
  <c r="Y30" i="15"/>
  <c r="V60" i="15"/>
  <c r="W59" i="15"/>
  <c r="V61" i="15"/>
  <c r="S90" i="15"/>
  <c r="S91" i="15"/>
  <c r="T89" i="15"/>
  <c r="R100" i="15"/>
  <c r="S99" i="15"/>
  <c r="R101" i="15"/>
  <c r="AL226" i="14"/>
  <c r="AL225" i="14"/>
  <c r="AL224" i="14"/>
  <c r="AL223" i="14"/>
  <c r="AJ235" i="14"/>
  <c r="AJ236" i="14" s="1"/>
  <c r="AI235" i="14"/>
  <c r="AI236" i="14" s="1"/>
  <c r="AJ233" i="14"/>
  <c r="AJ234" i="14" s="1"/>
  <c r="AI233" i="14"/>
  <c r="AI234" i="14" s="1"/>
  <c r="AH226" i="14"/>
  <c r="AK226" i="14"/>
  <c r="AH224" i="14"/>
  <c r="AK224" i="14"/>
  <c r="D221" i="14"/>
  <c r="AH235" i="14"/>
  <c r="AH236" i="14" s="1"/>
  <c r="AH233" i="14"/>
  <c r="AH234" i="14" s="1"/>
  <c r="AL222" i="14"/>
  <c r="U59" i="14"/>
  <c r="T60" i="14"/>
  <c r="T61" i="14"/>
  <c r="O110" i="14"/>
  <c r="P109" i="14"/>
  <c r="O111" i="14"/>
  <c r="I179" i="14"/>
  <c r="H181" i="14"/>
  <c r="H180" i="14"/>
  <c r="R81" i="14"/>
  <c r="S79" i="14"/>
  <c r="R80" i="14"/>
  <c r="X20" i="14"/>
  <c r="X21" i="14"/>
  <c r="Y19" i="14"/>
  <c r="Y10" i="14"/>
  <c r="Y11" i="14"/>
  <c r="Z9" i="14"/>
  <c r="S70" i="14"/>
  <c r="T69" i="14"/>
  <c r="S71" i="14"/>
  <c r="E210" i="14"/>
  <c r="E211" i="14"/>
  <c r="F209" i="14"/>
  <c r="J169" i="14"/>
  <c r="I170" i="14"/>
  <c r="I171" i="14"/>
  <c r="W30" i="14"/>
  <c r="W31" i="14"/>
  <c r="X29" i="14"/>
  <c r="Q99" i="14"/>
  <c r="P100" i="14"/>
  <c r="P101" i="14"/>
  <c r="K150" i="14"/>
  <c r="L149" i="14"/>
  <c r="K151" i="14"/>
  <c r="R89" i="14"/>
  <c r="Q91" i="14"/>
  <c r="Q90" i="14"/>
  <c r="G199" i="14"/>
  <c r="F201" i="14"/>
  <c r="F200" i="14"/>
  <c r="L141" i="14"/>
  <c r="M139" i="14"/>
  <c r="L140" i="14"/>
  <c r="N121" i="14"/>
  <c r="N120" i="14"/>
  <c r="O119" i="14"/>
  <c r="K159" i="14"/>
  <c r="J161" i="14"/>
  <c r="J160" i="14"/>
  <c r="H189" i="14"/>
  <c r="G191" i="14"/>
  <c r="G190" i="14"/>
  <c r="C230" i="14"/>
  <c r="C231" i="14"/>
  <c r="D229" i="14"/>
  <c r="BI240" i="14"/>
  <c r="BI242" i="14"/>
  <c r="AS244" i="14" s="1"/>
  <c r="C239" i="14"/>
  <c r="C248" i="14"/>
  <c r="M131" i="14"/>
  <c r="N129" i="14"/>
  <c r="M130" i="14"/>
  <c r="AI232" i="14"/>
  <c r="AJ232" i="14"/>
  <c r="AH232" i="14"/>
  <c r="AK232" i="14"/>
  <c r="U51" i="14"/>
  <c r="U50" i="14"/>
  <c r="V49" i="14"/>
  <c r="BI233" i="14"/>
  <c r="BI235" i="14"/>
  <c r="V40" i="14"/>
  <c r="V41" i="14"/>
  <c r="W39" i="14"/>
  <c r="D220" i="14"/>
  <c r="AL205" i="14" s="1"/>
  <c r="AL206" i="14" s="1"/>
  <c r="E219" i="14"/>
  <c r="E221" i="14" s="1"/>
  <c r="BI234" i="14" l="1"/>
  <c r="AS232" i="14"/>
  <c r="AS234" i="14"/>
  <c r="BK240" i="15"/>
  <c r="AS242" i="14"/>
  <c r="S101" i="15"/>
  <c r="S100" i="15"/>
  <c r="T99" i="15"/>
  <c r="H210" i="15"/>
  <c r="H211" i="15"/>
  <c r="I209" i="15"/>
  <c r="AS272" i="15"/>
  <c r="C269" i="15"/>
  <c r="C278" i="15"/>
  <c r="BI270" i="15"/>
  <c r="BI272" i="15"/>
  <c r="T90" i="15"/>
  <c r="T91" i="15"/>
  <c r="U89" i="15"/>
  <c r="O149" i="15"/>
  <c r="N150" i="15"/>
  <c r="N151" i="15"/>
  <c r="P131" i="15"/>
  <c r="P130" i="15"/>
  <c r="Q129" i="15"/>
  <c r="Y49" i="15"/>
  <c r="X51" i="15"/>
  <c r="X50" i="15"/>
  <c r="Z30" i="15"/>
  <c r="Z31" i="15"/>
  <c r="AA29" i="15"/>
  <c r="S109" i="15"/>
  <c r="R111" i="15"/>
  <c r="R110" i="15"/>
  <c r="AH265" i="15"/>
  <c r="AH266" i="15" s="1"/>
  <c r="AJ265" i="15"/>
  <c r="AJ266" i="15" s="1"/>
  <c r="AK262" i="15"/>
  <c r="AI265" i="15"/>
  <c r="AI266" i="15" s="1"/>
  <c r="AJ262" i="15"/>
  <c r="AI262" i="15"/>
  <c r="AH262" i="15"/>
  <c r="AJ263" i="15"/>
  <c r="AJ264" i="15" s="1"/>
  <c r="AI263" i="15"/>
  <c r="AI264" i="15" s="1"/>
  <c r="AH263" i="15"/>
  <c r="AH264" i="15" s="1"/>
  <c r="W69" i="15"/>
  <c r="V70" i="15"/>
  <c r="V71" i="15"/>
  <c r="BI263" i="15"/>
  <c r="AL262" i="15" s="1"/>
  <c r="BI265" i="15"/>
  <c r="K181" i="15"/>
  <c r="K180" i="15"/>
  <c r="L179" i="15"/>
  <c r="AA20" i="15"/>
  <c r="AB19" i="15"/>
  <c r="AA21" i="15"/>
  <c r="K189" i="15"/>
  <c r="J191" i="15"/>
  <c r="J190" i="15"/>
  <c r="E240" i="15"/>
  <c r="F239" i="15"/>
  <c r="E241" i="15"/>
  <c r="AS252" i="15"/>
  <c r="AL255" i="15"/>
  <c r="AL256" i="15" s="1"/>
  <c r="AK255" i="15"/>
  <c r="AK256" i="15" s="1"/>
  <c r="AL253" i="15"/>
  <c r="AL254" i="15" s="1"/>
  <c r="AK253" i="15"/>
  <c r="AK254" i="15" s="1"/>
  <c r="F231" i="15"/>
  <c r="F230" i="15"/>
  <c r="G229" i="15"/>
  <c r="Q121" i="15"/>
  <c r="Q120" i="15"/>
  <c r="R119" i="15"/>
  <c r="W60" i="15"/>
  <c r="X59" i="15"/>
  <c r="W61" i="15"/>
  <c r="I201" i="15"/>
  <c r="J199" i="15"/>
  <c r="I200" i="15"/>
  <c r="Z39" i="15"/>
  <c r="Y40" i="15"/>
  <c r="Y41" i="15"/>
  <c r="AB10" i="15"/>
  <c r="AC9" i="15"/>
  <c r="AB11" i="15"/>
  <c r="P139" i="15"/>
  <c r="O140" i="15"/>
  <c r="O141" i="15"/>
  <c r="G220" i="15"/>
  <c r="G221" i="15"/>
  <c r="H219" i="15"/>
  <c r="AL252" i="15"/>
  <c r="AS264" i="15"/>
  <c r="U80" i="15"/>
  <c r="U81" i="15"/>
  <c r="V79" i="15"/>
  <c r="L170" i="15"/>
  <c r="L171" i="15"/>
  <c r="M169" i="15"/>
  <c r="N159" i="15"/>
  <c r="M160" i="15"/>
  <c r="M161" i="15"/>
  <c r="D259" i="15"/>
  <c r="C261" i="15"/>
  <c r="C260" i="15"/>
  <c r="AS254" i="15"/>
  <c r="E249" i="15"/>
  <c r="D250" i="15"/>
  <c r="D251" i="15"/>
  <c r="AL235" i="15"/>
  <c r="AL236" i="15" s="1"/>
  <c r="AL233" i="14"/>
  <c r="AL234" i="14" s="1"/>
  <c r="AK234" i="14"/>
  <c r="AK236" i="14"/>
  <c r="AJ243" i="14"/>
  <c r="AJ244" i="14" s="1"/>
  <c r="AJ245" i="14"/>
  <c r="AJ246" i="14" s="1"/>
  <c r="AI243" i="14"/>
  <c r="AI244" i="14" s="1"/>
  <c r="AI245" i="14"/>
  <c r="AI246" i="14" s="1"/>
  <c r="AH245" i="14"/>
  <c r="AH246" i="14" s="1"/>
  <c r="AH243" i="14"/>
  <c r="AH244" i="14" s="1"/>
  <c r="AL232" i="14"/>
  <c r="N130" i="14"/>
  <c r="N131" i="14"/>
  <c r="O129" i="14"/>
  <c r="G201" i="14"/>
  <c r="G200" i="14"/>
  <c r="H199" i="14"/>
  <c r="Z10" i="14"/>
  <c r="Z11" i="14"/>
  <c r="AA9" i="14"/>
  <c r="W49" i="14"/>
  <c r="V51" i="14"/>
  <c r="V50" i="14"/>
  <c r="C258" i="14"/>
  <c r="C249" i="14"/>
  <c r="BI250" i="14"/>
  <c r="BI252" i="14"/>
  <c r="Y21" i="14"/>
  <c r="Y20" i="14"/>
  <c r="Z19" i="14"/>
  <c r="BI245" i="14"/>
  <c r="BI243" i="14"/>
  <c r="BI244" i="14" s="1"/>
  <c r="I189" i="14"/>
  <c r="H190" i="14"/>
  <c r="H191" i="14"/>
  <c r="L151" i="14"/>
  <c r="M149" i="14"/>
  <c r="L150" i="14"/>
  <c r="K169" i="14"/>
  <c r="J170" i="14"/>
  <c r="J171" i="14"/>
  <c r="G209" i="14"/>
  <c r="F211" i="14"/>
  <c r="F210" i="14"/>
  <c r="BK220" i="14"/>
  <c r="M141" i="14"/>
  <c r="M140" i="14"/>
  <c r="N139" i="14"/>
  <c r="S81" i="14"/>
  <c r="T79" i="14"/>
  <c r="S80" i="14"/>
  <c r="Q109" i="14"/>
  <c r="P111" i="14"/>
  <c r="P110" i="14"/>
  <c r="V59" i="14"/>
  <c r="U60" i="14"/>
  <c r="U61" i="14"/>
  <c r="R91" i="14"/>
  <c r="S89" i="14"/>
  <c r="R90" i="14"/>
  <c r="C240" i="14"/>
  <c r="C241" i="14"/>
  <c r="D239" i="14"/>
  <c r="F219" i="14"/>
  <c r="F221" i="14" s="1"/>
  <c r="E220" i="14"/>
  <c r="AK242" i="14"/>
  <c r="AH242" i="14"/>
  <c r="AJ242" i="14"/>
  <c r="AI242" i="14"/>
  <c r="L159" i="14"/>
  <c r="K161" i="14"/>
  <c r="K160" i="14"/>
  <c r="X39" i="14"/>
  <c r="W41" i="14"/>
  <c r="W40" i="14"/>
  <c r="O120" i="14"/>
  <c r="P119" i="14"/>
  <c r="O121" i="14"/>
  <c r="D230" i="14"/>
  <c r="BK210" i="14" s="1"/>
  <c r="E229" i="14"/>
  <c r="D231" i="14"/>
  <c r="Q100" i="14"/>
  <c r="Q101" i="14"/>
  <c r="R99" i="14"/>
  <c r="T70" i="14"/>
  <c r="U69" i="14"/>
  <c r="T71" i="14"/>
  <c r="X31" i="14"/>
  <c r="Y29" i="14"/>
  <c r="X30" i="14"/>
  <c r="I181" i="14"/>
  <c r="J179" i="14"/>
  <c r="I180" i="14"/>
  <c r="BK250" i="15" l="1"/>
  <c r="F240" i="15"/>
  <c r="F241" i="15"/>
  <c r="G239" i="15"/>
  <c r="C270" i="15"/>
  <c r="C271" i="15"/>
  <c r="D269" i="15"/>
  <c r="Z40" i="15"/>
  <c r="Z41" i="15"/>
  <c r="AA39" i="15"/>
  <c r="H220" i="15"/>
  <c r="I219" i="15"/>
  <c r="H221" i="15"/>
  <c r="S111" i="15"/>
  <c r="T109" i="15"/>
  <c r="S110" i="15"/>
  <c r="N161" i="15"/>
  <c r="N160" i="15"/>
  <c r="O159" i="15"/>
  <c r="J201" i="15"/>
  <c r="K199" i="15"/>
  <c r="J200" i="15"/>
  <c r="K191" i="15"/>
  <c r="K190" i="15"/>
  <c r="L189" i="15"/>
  <c r="W71" i="15"/>
  <c r="X69" i="15"/>
  <c r="W70" i="15"/>
  <c r="BI264" i="15"/>
  <c r="AB29" i="15"/>
  <c r="AA30" i="15"/>
  <c r="AA31" i="15"/>
  <c r="T101" i="15"/>
  <c r="T100" i="15"/>
  <c r="U99" i="15"/>
  <c r="M171" i="15"/>
  <c r="M170" i="15"/>
  <c r="N169" i="15"/>
  <c r="AC19" i="15"/>
  <c r="AB20" i="15"/>
  <c r="AB21" i="15"/>
  <c r="P141" i="15"/>
  <c r="Q139" i="15"/>
  <c r="P140" i="15"/>
  <c r="X61" i="15"/>
  <c r="X60" i="15"/>
  <c r="Y59" i="15"/>
  <c r="BI273" i="15"/>
  <c r="BI274" i="15" s="1"/>
  <c r="BI275" i="15"/>
  <c r="E250" i="15"/>
  <c r="E251" i="15"/>
  <c r="F249" i="15"/>
  <c r="L181" i="15"/>
  <c r="L180" i="15"/>
  <c r="M179" i="15"/>
  <c r="AH275" i="15"/>
  <c r="AH276" i="15" s="1"/>
  <c r="AL272" i="15"/>
  <c r="AJ275" i="15"/>
  <c r="AJ276" i="15" s="1"/>
  <c r="AI272" i="15"/>
  <c r="AI275" i="15"/>
  <c r="AI276" i="15" s="1"/>
  <c r="AH272" i="15"/>
  <c r="AJ273" i="15"/>
  <c r="AJ274" i="15" s="1"/>
  <c r="AI273" i="15"/>
  <c r="AI274" i="15" s="1"/>
  <c r="AH273" i="15"/>
  <c r="AH274" i="15" s="1"/>
  <c r="AK272" i="15"/>
  <c r="AJ272" i="15"/>
  <c r="V81" i="15"/>
  <c r="W79" i="15"/>
  <c r="V80" i="15"/>
  <c r="AD9" i="15"/>
  <c r="AC10" i="15"/>
  <c r="AC11" i="15"/>
  <c r="R121" i="15"/>
  <c r="R120" i="15"/>
  <c r="S119" i="15"/>
  <c r="Y50" i="15"/>
  <c r="Y51" i="15"/>
  <c r="Z49" i="15"/>
  <c r="AS274" i="15"/>
  <c r="G230" i="15"/>
  <c r="H229" i="15"/>
  <c r="G231" i="15"/>
  <c r="AL265" i="15"/>
  <c r="AL266" i="15"/>
  <c r="AK265" i="15"/>
  <c r="AK266" i="15" s="1"/>
  <c r="AL263" i="15"/>
  <c r="AK263" i="15"/>
  <c r="AK264" i="15" s="1"/>
  <c r="AL264" i="15"/>
  <c r="D260" i="15"/>
  <c r="D261" i="15"/>
  <c r="E259" i="15"/>
  <c r="I210" i="15"/>
  <c r="J209" i="15"/>
  <c r="I211" i="15"/>
  <c r="O151" i="15"/>
  <c r="P149" i="15"/>
  <c r="O150" i="15"/>
  <c r="U91" i="15"/>
  <c r="U90" i="15"/>
  <c r="V89" i="15"/>
  <c r="Q131" i="15"/>
  <c r="Q130" i="15"/>
  <c r="R129" i="15"/>
  <c r="C279" i="15"/>
  <c r="BI280" i="15"/>
  <c r="C288" i="15"/>
  <c r="BI282" i="15"/>
  <c r="AL243" i="14"/>
  <c r="AK244" i="14"/>
  <c r="AK246" i="14"/>
  <c r="AL246" i="14"/>
  <c r="AL245" i="14"/>
  <c r="AL244" i="14"/>
  <c r="AJ255" i="14"/>
  <c r="AJ256" i="14" s="1"/>
  <c r="AI255" i="14"/>
  <c r="AI256" i="14" s="1"/>
  <c r="AJ253" i="14"/>
  <c r="AJ254" i="14" s="1"/>
  <c r="AI253" i="14"/>
  <c r="AI254" i="14" s="1"/>
  <c r="AH255" i="14"/>
  <c r="AH256" i="14" s="1"/>
  <c r="AH253" i="14"/>
  <c r="AH254" i="14" s="1"/>
  <c r="O139" i="14"/>
  <c r="N141" i="14"/>
  <c r="N140" i="14"/>
  <c r="N149" i="14"/>
  <c r="M151" i="14"/>
  <c r="M150" i="14"/>
  <c r="D241" i="14"/>
  <c r="D240" i="14"/>
  <c r="E239" i="14"/>
  <c r="AJ252" i="14"/>
  <c r="AK252" i="14"/>
  <c r="AH252" i="14"/>
  <c r="AI252" i="14"/>
  <c r="Z29" i="14"/>
  <c r="Y31" i="14"/>
  <c r="Y30" i="14"/>
  <c r="I199" i="14"/>
  <c r="H200" i="14"/>
  <c r="H201" i="14"/>
  <c r="W59" i="14"/>
  <c r="V60" i="14"/>
  <c r="V61" i="14"/>
  <c r="J189" i="14"/>
  <c r="I191" i="14"/>
  <c r="I190" i="14"/>
  <c r="X41" i="14"/>
  <c r="X40" i="14"/>
  <c r="Y39" i="14"/>
  <c r="AB9" i="14"/>
  <c r="AA10" i="14"/>
  <c r="AA11" i="14"/>
  <c r="E231" i="14"/>
  <c r="E230" i="14"/>
  <c r="F229" i="14"/>
  <c r="BI253" i="14"/>
  <c r="AS254" i="14" s="1"/>
  <c r="BI255" i="14"/>
  <c r="M159" i="14"/>
  <c r="L161" i="14"/>
  <c r="L160" i="14"/>
  <c r="C251" i="14"/>
  <c r="D249" i="14"/>
  <c r="AL235" i="14" s="1"/>
  <c r="AL236" i="14" s="1"/>
  <c r="C250" i="14"/>
  <c r="G211" i="14"/>
  <c r="H209" i="14"/>
  <c r="G210" i="14"/>
  <c r="P129" i="14"/>
  <c r="O131" i="14"/>
  <c r="O130" i="14"/>
  <c r="W51" i="14"/>
  <c r="W50" i="14"/>
  <c r="X49" i="14"/>
  <c r="K179" i="14"/>
  <c r="J181" i="14"/>
  <c r="J180" i="14"/>
  <c r="F220" i="14"/>
  <c r="G219" i="14"/>
  <c r="G221" i="14" s="1"/>
  <c r="V69" i="14"/>
  <c r="U70" i="14"/>
  <c r="U71" i="14"/>
  <c r="Q119" i="14"/>
  <c r="P121" i="14"/>
  <c r="P120" i="14"/>
  <c r="T89" i="14"/>
  <c r="S91" i="14"/>
  <c r="S90" i="14"/>
  <c r="R109" i="14"/>
  <c r="Q111" i="14"/>
  <c r="Q110" i="14"/>
  <c r="BI262" i="14"/>
  <c r="C259" i="14"/>
  <c r="C268" i="14"/>
  <c r="BI260" i="14"/>
  <c r="S99" i="14"/>
  <c r="R100" i="14"/>
  <c r="R101" i="14"/>
  <c r="AA19" i="14"/>
  <c r="Z20" i="14"/>
  <c r="Z21" i="14"/>
  <c r="AL242" i="14"/>
  <c r="BK230" i="14"/>
  <c r="U79" i="14"/>
  <c r="T81" i="14"/>
  <c r="T80" i="14"/>
  <c r="L169" i="14"/>
  <c r="K171" i="14"/>
  <c r="K170" i="14"/>
  <c r="AS264" i="14" l="1"/>
  <c r="BK260" i="15"/>
  <c r="AS252" i="14"/>
  <c r="BI254" i="14"/>
  <c r="AS262" i="14"/>
  <c r="R130" i="15"/>
  <c r="S129" i="15"/>
  <c r="R131" i="15"/>
  <c r="AB30" i="15"/>
  <c r="AB31" i="15"/>
  <c r="AC29" i="15"/>
  <c r="E269" i="15"/>
  <c r="D271" i="15"/>
  <c r="D270" i="15"/>
  <c r="Z50" i="15"/>
  <c r="Z51" i="15"/>
  <c r="AA49" i="15"/>
  <c r="G249" i="15"/>
  <c r="F250" i="15"/>
  <c r="F251" i="15"/>
  <c r="AC20" i="15"/>
  <c r="AD19" i="15"/>
  <c r="AC21" i="15"/>
  <c r="Y69" i="15"/>
  <c r="X71" i="15"/>
  <c r="X70" i="15"/>
  <c r="W89" i="15"/>
  <c r="V91" i="15"/>
  <c r="V90" i="15"/>
  <c r="N171" i="15"/>
  <c r="N170" i="15"/>
  <c r="O169" i="15"/>
  <c r="AL275" i="15"/>
  <c r="AK275" i="15"/>
  <c r="AK276" i="15" s="1"/>
  <c r="AL273" i="15"/>
  <c r="AK273" i="15"/>
  <c r="AK274" i="15" s="1"/>
  <c r="AL276" i="15"/>
  <c r="AL274" i="15"/>
  <c r="L190" i="15"/>
  <c r="L191" i="15"/>
  <c r="M189" i="15"/>
  <c r="Z59" i="15"/>
  <c r="Y60" i="15"/>
  <c r="Y61" i="15"/>
  <c r="Q149" i="15"/>
  <c r="P150" i="15"/>
  <c r="P151" i="15"/>
  <c r="J219" i="15"/>
  <c r="I220" i="15"/>
  <c r="I221" i="15"/>
  <c r="AI282" i="15"/>
  <c r="AK282" i="15"/>
  <c r="AH285" i="15"/>
  <c r="AH286" i="15" s="1"/>
  <c r="AJ282" i="15"/>
  <c r="AH282" i="15"/>
  <c r="AJ283" i="15"/>
  <c r="AJ284" i="15" s="1"/>
  <c r="AI283" i="15"/>
  <c r="AI284" i="15" s="1"/>
  <c r="AH283" i="15"/>
  <c r="AH284" i="15" s="1"/>
  <c r="AJ285" i="15"/>
  <c r="AJ286" i="15" s="1"/>
  <c r="AI285" i="15"/>
  <c r="AI286" i="15" s="1"/>
  <c r="L199" i="15"/>
  <c r="K200" i="15"/>
  <c r="K201" i="15"/>
  <c r="C280" i="15"/>
  <c r="D279" i="15"/>
  <c r="C281" i="15"/>
  <c r="AD10" i="15"/>
  <c r="AE9" i="15"/>
  <c r="AD11" i="15"/>
  <c r="M180" i="15"/>
  <c r="M181" i="15"/>
  <c r="N179" i="15"/>
  <c r="AA40" i="15"/>
  <c r="AA41" i="15"/>
  <c r="AB39" i="15"/>
  <c r="X79" i="15"/>
  <c r="W81" i="15"/>
  <c r="W80" i="15"/>
  <c r="O161" i="15"/>
  <c r="O160" i="15"/>
  <c r="P159" i="15"/>
  <c r="E261" i="15"/>
  <c r="F259" i="15"/>
  <c r="E260" i="15"/>
  <c r="T110" i="15"/>
  <c r="U109" i="15"/>
  <c r="T111" i="15"/>
  <c r="S120" i="15"/>
  <c r="T119" i="15"/>
  <c r="S121" i="15"/>
  <c r="H239" i="15"/>
  <c r="G240" i="15"/>
  <c r="G241" i="15"/>
  <c r="BI283" i="15"/>
  <c r="AS282" i="15" s="1"/>
  <c r="BI285" i="15"/>
  <c r="U100" i="15"/>
  <c r="U101" i="15"/>
  <c r="V99" i="15"/>
  <c r="C289" i="15"/>
  <c r="C298" i="15"/>
  <c r="BI292" i="15"/>
  <c r="BI290" i="15"/>
  <c r="K209" i="15"/>
  <c r="J211" i="15"/>
  <c r="J210" i="15"/>
  <c r="I229" i="15"/>
  <c r="H230" i="15"/>
  <c r="H231" i="15"/>
  <c r="Q140" i="15"/>
  <c r="R139" i="15"/>
  <c r="Q141" i="15"/>
  <c r="AJ263" i="14"/>
  <c r="AJ264" i="14" s="1"/>
  <c r="AI263" i="14"/>
  <c r="AI264" i="14" s="1"/>
  <c r="AJ265" i="14"/>
  <c r="AJ266" i="14" s="1"/>
  <c r="AI265" i="14"/>
  <c r="AI266" i="14" s="1"/>
  <c r="AL253" i="14"/>
  <c r="AL254" i="14" s="1"/>
  <c r="AK254" i="14"/>
  <c r="AL255" i="14"/>
  <c r="AL256" i="14" s="1"/>
  <c r="AK256" i="14"/>
  <c r="AH263" i="14"/>
  <c r="AH264" i="14" s="1"/>
  <c r="AH265" i="14"/>
  <c r="AH266" i="14" s="1"/>
  <c r="G220" i="14"/>
  <c r="H219" i="14"/>
  <c r="H221" i="14" s="1"/>
  <c r="L170" i="14"/>
  <c r="M169" i="14"/>
  <c r="L171" i="14"/>
  <c r="I201" i="14"/>
  <c r="I200" i="14"/>
  <c r="J199" i="14"/>
  <c r="K181" i="14"/>
  <c r="L179" i="14"/>
  <c r="K180" i="14"/>
  <c r="X50" i="14"/>
  <c r="X51" i="14"/>
  <c r="Y49" i="14"/>
  <c r="C260" i="14"/>
  <c r="D259" i="14"/>
  <c r="C261" i="14"/>
  <c r="Z30" i="14"/>
  <c r="AA29" i="14"/>
  <c r="Z31" i="14"/>
  <c r="N151" i="14"/>
  <c r="N150" i="14"/>
  <c r="O149" i="14"/>
  <c r="F239" i="14"/>
  <c r="E240" i="14"/>
  <c r="E241" i="14"/>
  <c r="AI262" i="14"/>
  <c r="AK262" i="14"/>
  <c r="AJ262" i="14"/>
  <c r="AH262" i="14"/>
  <c r="F230" i="14"/>
  <c r="G229" i="14"/>
  <c r="F231" i="14"/>
  <c r="O141" i="14"/>
  <c r="P139" i="14"/>
  <c r="O140" i="14"/>
  <c r="AA20" i="14"/>
  <c r="AB19" i="14"/>
  <c r="AA21" i="14"/>
  <c r="D250" i="14"/>
  <c r="E249" i="14"/>
  <c r="D251" i="14"/>
  <c r="R111" i="14"/>
  <c r="S109" i="14"/>
  <c r="R110" i="14"/>
  <c r="AB10" i="14"/>
  <c r="AC9" i="14"/>
  <c r="AB11" i="14"/>
  <c r="S100" i="14"/>
  <c r="S101" i="14"/>
  <c r="T99" i="14"/>
  <c r="Y40" i="14"/>
  <c r="Y41" i="14"/>
  <c r="Z39" i="14"/>
  <c r="U80" i="14"/>
  <c r="U81" i="14"/>
  <c r="V79" i="14"/>
  <c r="U89" i="14"/>
  <c r="T90" i="14"/>
  <c r="T91" i="14"/>
  <c r="M161" i="14"/>
  <c r="M160" i="14"/>
  <c r="N159" i="14"/>
  <c r="C269" i="14"/>
  <c r="BI270" i="14"/>
  <c r="BI272" i="14"/>
  <c r="AS274" i="14" s="1"/>
  <c r="C278" i="14"/>
  <c r="BI263" i="14"/>
  <c r="BI265" i="14"/>
  <c r="R119" i="14"/>
  <c r="Q121" i="14"/>
  <c r="Q120" i="14"/>
  <c r="H210" i="14"/>
  <c r="I209" i="14"/>
  <c r="H211" i="14"/>
  <c r="K189" i="14"/>
  <c r="J190" i="14"/>
  <c r="J191" i="14"/>
  <c r="V70" i="14"/>
  <c r="V71" i="14"/>
  <c r="W69" i="14"/>
  <c r="Q129" i="14"/>
  <c r="P130" i="14"/>
  <c r="P131" i="14"/>
  <c r="W60" i="14"/>
  <c r="W61" i="14"/>
  <c r="X59" i="14"/>
  <c r="AL252" i="14"/>
  <c r="BI264" i="14" l="1"/>
  <c r="AS272" i="14"/>
  <c r="BK270" i="15"/>
  <c r="AB40" i="15"/>
  <c r="AB41" i="15"/>
  <c r="AC39" i="15"/>
  <c r="AA50" i="15"/>
  <c r="AA51" i="15"/>
  <c r="AB49" i="15"/>
  <c r="AK285" i="15"/>
  <c r="AK286" i="15" s="1"/>
  <c r="AL283" i="15"/>
  <c r="AL284" i="15" s="1"/>
  <c r="AK283" i="15"/>
  <c r="AK284" i="15" s="1"/>
  <c r="J221" i="15"/>
  <c r="J220" i="15"/>
  <c r="K219" i="15"/>
  <c r="X89" i="15"/>
  <c r="W91" i="15"/>
  <c r="W90" i="15"/>
  <c r="K211" i="15"/>
  <c r="K210" i="15"/>
  <c r="L209" i="15"/>
  <c r="N180" i="15"/>
  <c r="N181" i="15"/>
  <c r="O179" i="15"/>
  <c r="L200" i="15"/>
  <c r="L201" i="15"/>
  <c r="M199" i="15"/>
  <c r="AS284" i="15"/>
  <c r="F261" i="15"/>
  <c r="G259" i="15"/>
  <c r="F260" i="15"/>
  <c r="AK292" i="15"/>
  <c r="AI292" i="15"/>
  <c r="AJ293" i="15"/>
  <c r="AJ294" i="15" s="1"/>
  <c r="AJ295" i="15"/>
  <c r="AJ296" i="15" s="1"/>
  <c r="AI295" i="15"/>
  <c r="AI296" i="15" s="1"/>
  <c r="AH295" i="15"/>
  <c r="AH296" i="15" s="1"/>
  <c r="AI293" i="15"/>
  <c r="AI294" i="15" s="1"/>
  <c r="AH293" i="15"/>
  <c r="AH294" i="15" s="1"/>
  <c r="AJ292" i="15"/>
  <c r="AH292" i="15"/>
  <c r="Q150" i="15"/>
  <c r="Q151" i="15"/>
  <c r="R149" i="15"/>
  <c r="Z69" i="15"/>
  <c r="Y71" i="15"/>
  <c r="Y70" i="15"/>
  <c r="E271" i="15"/>
  <c r="F269" i="15"/>
  <c r="E270" i="15"/>
  <c r="AS292" i="15"/>
  <c r="H241" i="15"/>
  <c r="I239" i="15"/>
  <c r="H240" i="15"/>
  <c r="P160" i="15"/>
  <c r="P161" i="15"/>
  <c r="Q159" i="15"/>
  <c r="AC30" i="15"/>
  <c r="AC31" i="15"/>
  <c r="AD29" i="15"/>
  <c r="R140" i="15"/>
  <c r="S139" i="15"/>
  <c r="R141" i="15"/>
  <c r="BI295" i="15"/>
  <c r="BI293" i="15"/>
  <c r="BI294" i="15" s="1"/>
  <c r="AF9" i="15"/>
  <c r="AE11" i="15"/>
  <c r="AE10" i="15"/>
  <c r="AD20" i="15"/>
  <c r="AE19" i="15"/>
  <c r="AD21" i="15"/>
  <c r="C308" i="15"/>
  <c r="C299" i="15"/>
  <c r="BI300" i="15"/>
  <c r="BI302" i="15"/>
  <c r="AS302" i="15"/>
  <c r="T120" i="15"/>
  <c r="U119" i="15"/>
  <c r="T121" i="15"/>
  <c r="AA59" i="15"/>
  <c r="Z61" i="15"/>
  <c r="Z60" i="15"/>
  <c r="O171" i="15"/>
  <c r="O170" i="15"/>
  <c r="P169" i="15"/>
  <c r="C290" i="15"/>
  <c r="D289" i="15"/>
  <c r="C291" i="15"/>
  <c r="AL282" i="15"/>
  <c r="M190" i="15"/>
  <c r="M191" i="15"/>
  <c r="N189" i="15"/>
  <c r="AS294" i="15"/>
  <c r="BI284" i="15"/>
  <c r="S130" i="15"/>
  <c r="T129" i="15"/>
  <c r="S131" i="15"/>
  <c r="I231" i="15"/>
  <c r="J229" i="15"/>
  <c r="I230" i="15"/>
  <c r="W99" i="15"/>
  <c r="V101" i="15"/>
  <c r="V100" i="15"/>
  <c r="U110" i="15"/>
  <c r="U111" i="15"/>
  <c r="V109" i="15"/>
  <c r="Y79" i="15"/>
  <c r="X81" i="15"/>
  <c r="X80" i="15"/>
  <c r="D280" i="15"/>
  <c r="D281" i="15"/>
  <c r="E279" i="15"/>
  <c r="G251" i="15"/>
  <c r="G250" i="15"/>
  <c r="H249" i="15"/>
  <c r="AL266" i="14"/>
  <c r="AL265" i="14"/>
  <c r="AK266" i="14"/>
  <c r="AL264" i="14"/>
  <c r="AL263" i="14"/>
  <c r="AK264" i="14"/>
  <c r="AJ275" i="14"/>
  <c r="AJ276" i="14" s="1"/>
  <c r="AI275" i="14"/>
  <c r="AI276" i="14" s="1"/>
  <c r="AJ273" i="14"/>
  <c r="AJ274" i="14" s="1"/>
  <c r="AI273" i="14"/>
  <c r="AI274" i="14" s="1"/>
  <c r="AH275" i="14"/>
  <c r="AH273" i="14"/>
  <c r="AL262" i="14"/>
  <c r="S111" i="14"/>
  <c r="T109" i="14"/>
  <c r="S110" i="14"/>
  <c r="I211" i="14"/>
  <c r="J209" i="14"/>
  <c r="I210" i="14"/>
  <c r="Q130" i="14"/>
  <c r="R129" i="14"/>
  <c r="Q131" i="14"/>
  <c r="Z40" i="14"/>
  <c r="AA39" i="14"/>
  <c r="Z41" i="14"/>
  <c r="G230" i="14"/>
  <c r="G231" i="14"/>
  <c r="H229" i="14"/>
  <c r="O151" i="14"/>
  <c r="O150" i="14"/>
  <c r="P149" i="14"/>
  <c r="W71" i="14"/>
  <c r="W70" i="14"/>
  <c r="X69" i="14"/>
  <c r="AH272" i="14"/>
  <c r="AJ272" i="14"/>
  <c r="AI272" i="14"/>
  <c r="AK272" i="14"/>
  <c r="F249" i="14"/>
  <c r="E251" i="14"/>
  <c r="E250" i="14"/>
  <c r="BK250" i="14"/>
  <c r="C270" i="14"/>
  <c r="D269" i="14"/>
  <c r="C271" i="14"/>
  <c r="S119" i="14"/>
  <c r="R120" i="14"/>
  <c r="R121" i="14"/>
  <c r="N161" i="14"/>
  <c r="O159" i="14"/>
  <c r="N160" i="14"/>
  <c r="T100" i="14"/>
  <c r="T101" i="14"/>
  <c r="U99" i="14"/>
  <c r="M171" i="14"/>
  <c r="M170" i="14"/>
  <c r="N169" i="14"/>
  <c r="AA30" i="14"/>
  <c r="AA31" i="14"/>
  <c r="AB29" i="14"/>
  <c r="G239" i="14"/>
  <c r="F240" i="14"/>
  <c r="F241" i="14"/>
  <c r="J200" i="14"/>
  <c r="K199" i="14"/>
  <c r="J201" i="14"/>
  <c r="BI273" i="14"/>
  <c r="BI275" i="14"/>
  <c r="AB21" i="14"/>
  <c r="AC19" i="14"/>
  <c r="AB20" i="14"/>
  <c r="Y50" i="14"/>
  <c r="Z49" i="14"/>
  <c r="Y51" i="14"/>
  <c r="X61" i="14"/>
  <c r="X60" i="14"/>
  <c r="Y59" i="14"/>
  <c r="AC11" i="14"/>
  <c r="AD9" i="14"/>
  <c r="AE9" i="14" s="1"/>
  <c r="AC10" i="14"/>
  <c r="BI282" i="14"/>
  <c r="BI280" i="14"/>
  <c r="C279" i="14"/>
  <c r="C288" i="14"/>
  <c r="U90" i="14"/>
  <c r="U91" i="14"/>
  <c r="V89" i="14"/>
  <c r="Q139" i="14"/>
  <c r="P141" i="14"/>
  <c r="P140" i="14"/>
  <c r="E259" i="14"/>
  <c r="D260" i="14"/>
  <c r="D261" i="14"/>
  <c r="BK240" i="14"/>
  <c r="I219" i="14"/>
  <c r="I221" i="14" s="1"/>
  <c r="H220" i="14"/>
  <c r="K191" i="14"/>
  <c r="L189" i="14"/>
  <c r="K190" i="14"/>
  <c r="W79" i="14"/>
  <c r="V81" i="14"/>
  <c r="V80" i="14"/>
  <c r="L181" i="14"/>
  <c r="M179" i="14"/>
  <c r="L180" i="14"/>
  <c r="BI274" i="14" l="1"/>
  <c r="BK280" i="15"/>
  <c r="X99" i="15"/>
  <c r="W101" i="15"/>
  <c r="W100" i="15"/>
  <c r="V119" i="15"/>
  <c r="U121" i="15"/>
  <c r="U120" i="15"/>
  <c r="R150" i="15"/>
  <c r="R151" i="15"/>
  <c r="S149" i="15"/>
  <c r="H259" i="15"/>
  <c r="G260" i="15"/>
  <c r="G261" i="15"/>
  <c r="E281" i="15"/>
  <c r="F279" i="15"/>
  <c r="E280" i="15"/>
  <c r="AG9" i="15"/>
  <c r="AF11" i="15"/>
  <c r="AF10" i="15"/>
  <c r="K229" i="15"/>
  <c r="J230" i="15"/>
  <c r="J231" i="15"/>
  <c r="D291" i="15"/>
  <c r="D290" i="15"/>
  <c r="E289" i="15"/>
  <c r="BI305" i="15"/>
  <c r="BI303" i="15"/>
  <c r="AK295" i="15"/>
  <c r="AK296" i="15" s="1"/>
  <c r="AK293" i="15"/>
  <c r="AK294" i="15" s="1"/>
  <c r="AL294" i="15"/>
  <c r="AL293" i="15"/>
  <c r="AL296" i="15"/>
  <c r="AL295" i="15"/>
  <c r="I240" i="15"/>
  <c r="I241" i="15"/>
  <c r="J239" i="15"/>
  <c r="M200" i="15"/>
  <c r="M201" i="15"/>
  <c r="N199" i="15"/>
  <c r="Y89" i="15"/>
  <c r="X91" i="15"/>
  <c r="X90" i="15"/>
  <c r="AB50" i="15"/>
  <c r="AB51" i="15"/>
  <c r="AC49" i="15"/>
  <c r="AJ302" i="15"/>
  <c r="AI302" i="15"/>
  <c r="AJ305" i="15"/>
  <c r="AJ306" i="15" s="1"/>
  <c r="AL302" i="15"/>
  <c r="AJ303" i="15"/>
  <c r="AJ304" i="15" s="1"/>
  <c r="AI303" i="15"/>
  <c r="AI304" i="15" s="1"/>
  <c r="AK302" i="15"/>
  <c r="AH302" i="15"/>
  <c r="AH303" i="15"/>
  <c r="AH304" i="15" s="1"/>
  <c r="AI305" i="15"/>
  <c r="AI306" i="15" s="1"/>
  <c r="AH305" i="15"/>
  <c r="AH306" i="15" s="1"/>
  <c r="BI304" i="15"/>
  <c r="U129" i="15"/>
  <c r="T131" i="15"/>
  <c r="T130" i="15"/>
  <c r="P170" i="15"/>
  <c r="P171" i="15"/>
  <c r="Q169" i="15"/>
  <c r="C301" i="15"/>
  <c r="D299" i="15"/>
  <c r="C300" i="15"/>
  <c r="S141" i="15"/>
  <c r="S140" i="15"/>
  <c r="T139" i="15"/>
  <c r="L219" i="15"/>
  <c r="K220" i="15"/>
  <c r="K221" i="15"/>
  <c r="Z79" i="15"/>
  <c r="Y81" i="15"/>
  <c r="Y80" i="15"/>
  <c r="C318" i="15"/>
  <c r="BI312" i="15"/>
  <c r="C309" i="15"/>
  <c r="BI310" i="15"/>
  <c r="AL292" i="15"/>
  <c r="O180" i="15"/>
  <c r="O181" i="15"/>
  <c r="P179" i="15"/>
  <c r="W109" i="15"/>
  <c r="V111" i="15"/>
  <c r="V110" i="15"/>
  <c r="AS304" i="15"/>
  <c r="AE29" i="15"/>
  <c r="AD30" i="15"/>
  <c r="AD31" i="15"/>
  <c r="G269" i="15"/>
  <c r="F271" i="15"/>
  <c r="F270" i="15"/>
  <c r="AD39" i="15"/>
  <c r="AC40" i="15"/>
  <c r="AC41" i="15"/>
  <c r="N190" i="15"/>
  <c r="N191" i="15"/>
  <c r="O189" i="15"/>
  <c r="AF19" i="15"/>
  <c r="AE21" i="15"/>
  <c r="AE20" i="15"/>
  <c r="H251" i="15"/>
  <c r="I249" i="15"/>
  <c r="H250" i="15"/>
  <c r="AA61" i="15"/>
  <c r="AB59" i="15"/>
  <c r="AA60" i="15"/>
  <c r="Q160" i="15"/>
  <c r="Q161" i="15"/>
  <c r="R159" i="15"/>
  <c r="L210" i="15"/>
  <c r="M209" i="15"/>
  <c r="L211" i="15"/>
  <c r="Z71" i="15"/>
  <c r="AA69" i="15"/>
  <c r="Z70" i="15"/>
  <c r="AJ283" i="14"/>
  <c r="AJ284" i="14" s="1"/>
  <c r="AI283" i="14"/>
  <c r="AI284" i="14" s="1"/>
  <c r="AJ285" i="14"/>
  <c r="AJ286" i="14" s="1"/>
  <c r="AI285" i="14"/>
  <c r="AI286" i="14" s="1"/>
  <c r="AL274" i="14"/>
  <c r="AL273" i="14"/>
  <c r="AL276" i="14"/>
  <c r="AL275" i="14"/>
  <c r="AH274" i="14"/>
  <c r="AK274" i="14"/>
  <c r="AH276" i="14"/>
  <c r="AK276" i="14"/>
  <c r="AH283" i="14"/>
  <c r="AH284" i="14" s="1"/>
  <c r="AH285" i="14"/>
  <c r="AH286" i="14" s="1"/>
  <c r="AL272" i="14"/>
  <c r="BI290" i="14"/>
  <c r="C298" i="14"/>
  <c r="C289" i="14"/>
  <c r="BI292" i="14"/>
  <c r="AS294" i="14" s="1"/>
  <c r="N171" i="14"/>
  <c r="O169" i="14"/>
  <c r="N170" i="14"/>
  <c r="C281" i="14"/>
  <c r="C280" i="14"/>
  <c r="D279" i="14"/>
  <c r="AA49" i="14"/>
  <c r="Z50" i="14"/>
  <c r="Z51" i="14"/>
  <c r="E261" i="14"/>
  <c r="F259" i="14"/>
  <c r="E260" i="14"/>
  <c r="AH282" i="14"/>
  <c r="AJ282" i="14"/>
  <c r="AK282" i="14"/>
  <c r="AI282" i="14"/>
  <c r="L191" i="14"/>
  <c r="M189" i="14"/>
  <c r="L190" i="14"/>
  <c r="BI283" i="14"/>
  <c r="AS284" i="14" s="1"/>
  <c r="BI285" i="14"/>
  <c r="R130" i="14"/>
  <c r="S129" i="14"/>
  <c r="R131" i="14"/>
  <c r="Q141" i="14"/>
  <c r="Q140" i="14"/>
  <c r="R139" i="14"/>
  <c r="Q149" i="14"/>
  <c r="P150" i="14"/>
  <c r="P151" i="14"/>
  <c r="V90" i="14"/>
  <c r="V91" i="14"/>
  <c r="W89" i="14"/>
  <c r="AD11" i="14"/>
  <c r="AD10" i="14"/>
  <c r="O161" i="14"/>
  <c r="O160" i="14"/>
  <c r="P159" i="14"/>
  <c r="F251" i="14"/>
  <c r="F250" i="14"/>
  <c r="G249" i="14"/>
  <c r="Y60" i="14"/>
  <c r="Y61" i="14"/>
  <c r="Z59" i="14"/>
  <c r="M181" i="14"/>
  <c r="N179" i="14"/>
  <c r="M180" i="14"/>
  <c r="I220" i="14"/>
  <c r="J219" i="14"/>
  <c r="J221" i="14" s="1"/>
  <c r="K200" i="14"/>
  <c r="K201" i="14"/>
  <c r="L199" i="14"/>
  <c r="I229" i="14"/>
  <c r="H230" i="14"/>
  <c r="H231" i="14"/>
  <c r="H239" i="14"/>
  <c r="G240" i="14"/>
  <c r="G241" i="14"/>
  <c r="AC21" i="14"/>
  <c r="AD19" i="14"/>
  <c r="AC20" i="14"/>
  <c r="J210" i="14"/>
  <c r="K209" i="14"/>
  <c r="J211" i="14"/>
  <c r="T119" i="14"/>
  <c r="S120" i="14"/>
  <c r="S121" i="14"/>
  <c r="T110" i="14"/>
  <c r="T111" i="14"/>
  <c r="U109" i="14"/>
  <c r="D270" i="14"/>
  <c r="D271" i="14"/>
  <c r="E269" i="14"/>
  <c r="AB39" i="14"/>
  <c r="AA40" i="14"/>
  <c r="AA41" i="14"/>
  <c r="W81" i="14"/>
  <c r="X79" i="14"/>
  <c r="W80" i="14"/>
  <c r="AB30" i="14"/>
  <c r="AB31" i="14"/>
  <c r="AC29" i="14"/>
  <c r="U101" i="14"/>
  <c r="U100" i="14"/>
  <c r="V99" i="14"/>
  <c r="X71" i="14"/>
  <c r="Y69" i="14"/>
  <c r="X70" i="14"/>
  <c r="BK290" i="15" l="1"/>
  <c r="AS282" i="14"/>
  <c r="BI284" i="14"/>
  <c r="AS292" i="14"/>
  <c r="M219" i="15"/>
  <c r="L220" i="15"/>
  <c r="L221" i="15"/>
  <c r="I259" i="15"/>
  <c r="H260" i="15"/>
  <c r="H261" i="15"/>
  <c r="M210" i="15"/>
  <c r="N209" i="15"/>
  <c r="M211" i="15"/>
  <c r="H269" i="15"/>
  <c r="G270" i="15"/>
  <c r="G271" i="15"/>
  <c r="AI312" i="15"/>
  <c r="AH312" i="15"/>
  <c r="AJ315" i="15"/>
  <c r="AJ316" i="15" s="1"/>
  <c r="AK312" i="15"/>
  <c r="AH313" i="15"/>
  <c r="AH314" i="15" s="1"/>
  <c r="AI315" i="15"/>
  <c r="AI316" i="15" s="1"/>
  <c r="AH315" i="15"/>
  <c r="AH316" i="15" s="1"/>
  <c r="AJ313" i="15"/>
  <c r="AJ314" i="15" s="1"/>
  <c r="AI313" i="15"/>
  <c r="AI314" i="15" s="1"/>
  <c r="AL312" i="15"/>
  <c r="AJ312" i="15"/>
  <c r="U139" i="15"/>
  <c r="T141" i="15"/>
  <c r="T140" i="15"/>
  <c r="V129" i="15"/>
  <c r="U131" i="15"/>
  <c r="U130" i="15"/>
  <c r="L229" i="15"/>
  <c r="K230" i="15"/>
  <c r="K231" i="15"/>
  <c r="T149" i="15"/>
  <c r="S151" i="15"/>
  <c r="S150" i="15"/>
  <c r="AG19" i="15"/>
  <c r="AF20" i="15"/>
  <c r="AF21" i="15"/>
  <c r="S159" i="15"/>
  <c r="R161" i="15"/>
  <c r="R160" i="15"/>
  <c r="P189" i="15"/>
  <c r="O190" i="15"/>
  <c r="O191" i="15"/>
  <c r="C310" i="15"/>
  <c r="D309" i="15"/>
  <c r="C311" i="15"/>
  <c r="AF29" i="15"/>
  <c r="AE30" i="15"/>
  <c r="AE31" i="15"/>
  <c r="BI315" i="15"/>
  <c r="BI313" i="15"/>
  <c r="BI314" i="15" s="1"/>
  <c r="Z89" i="15"/>
  <c r="Y91" i="15"/>
  <c r="Y90" i="15"/>
  <c r="AG11" i="15"/>
  <c r="AG10" i="15"/>
  <c r="BC10" i="15" s="1"/>
  <c r="AT10" i="15"/>
  <c r="C328" i="15"/>
  <c r="BI322" i="15"/>
  <c r="BI320" i="15"/>
  <c r="C319" i="15"/>
  <c r="O199" i="15"/>
  <c r="N200" i="15"/>
  <c r="N201" i="15"/>
  <c r="AS314" i="15"/>
  <c r="D301" i="15"/>
  <c r="E299" i="15"/>
  <c r="D300" i="15"/>
  <c r="AL285" i="15"/>
  <c r="AL286" i="15" s="1"/>
  <c r="AL304" i="15"/>
  <c r="AL303" i="15"/>
  <c r="AL306" i="15"/>
  <c r="AK303" i="15"/>
  <c r="AK304" i="15" s="1"/>
  <c r="AL305" i="15"/>
  <c r="AK305" i="15"/>
  <c r="AK306" i="15" s="1"/>
  <c r="W119" i="15"/>
  <c r="V121" i="15"/>
  <c r="V120" i="15"/>
  <c r="AC59" i="15"/>
  <c r="AB61" i="15"/>
  <c r="AB60" i="15"/>
  <c r="G279" i="15"/>
  <c r="F281" i="15"/>
  <c r="F280" i="15"/>
  <c r="X109" i="15"/>
  <c r="W111" i="15"/>
  <c r="W110" i="15"/>
  <c r="R169" i="15"/>
  <c r="Q170" i="15"/>
  <c r="Q171" i="15"/>
  <c r="J240" i="15"/>
  <c r="J241" i="15"/>
  <c r="K239" i="15"/>
  <c r="F289" i="15"/>
  <c r="E290" i="15"/>
  <c r="E291" i="15"/>
  <c r="AE39" i="15"/>
  <c r="AD40" i="15"/>
  <c r="AD41" i="15"/>
  <c r="Q179" i="15"/>
  <c r="P180" i="15"/>
  <c r="P181" i="15"/>
  <c r="AA79" i="15"/>
  <c r="Z81" i="15"/>
  <c r="Z80" i="15"/>
  <c r="Y99" i="15"/>
  <c r="X101" i="15"/>
  <c r="X100" i="15"/>
  <c r="AB69" i="15"/>
  <c r="AA71" i="15"/>
  <c r="AA70" i="15"/>
  <c r="I251" i="15"/>
  <c r="J249" i="15"/>
  <c r="I250" i="15"/>
  <c r="AD49" i="15"/>
  <c r="AC51" i="15"/>
  <c r="AC50" i="15"/>
  <c r="AL283" i="14"/>
  <c r="AL284" i="14" s="1"/>
  <c r="AK284" i="14"/>
  <c r="AK286" i="14"/>
  <c r="AJ295" i="14"/>
  <c r="AJ296" i="14" s="1"/>
  <c r="AI295" i="14"/>
  <c r="AI296" i="14" s="1"/>
  <c r="AJ293" i="14"/>
  <c r="AJ294" i="14" s="1"/>
  <c r="AI293" i="14"/>
  <c r="AI294" i="14" s="1"/>
  <c r="AH295" i="14"/>
  <c r="AH296" i="14" s="1"/>
  <c r="AH293" i="14"/>
  <c r="AH294" i="14" s="1"/>
  <c r="BK260" i="14"/>
  <c r="AL282" i="14"/>
  <c r="G259" i="14"/>
  <c r="F261" i="14"/>
  <c r="F260" i="14"/>
  <c r="N180" i="14"/>
  <c r="O179" i="14"/>
  <c r="N181" i="14"/>
  <c r="L209" i="14"/>
  <c r="K211" i="14"/>
  <c r="K210" i="14"/>
  <c r="R140" i="14"/>
  <c r="R141" i="14"/>
  <c r="S139" i="14"/>
  <c r="F269" i="14"/>
  <c r="E271" i="14"/>
  <c r="E270" i="14"/>
  <c r="H249" i="14"/>
  <c r="G251" i="14"/>
  <c r="G250" i="14"/>
  <c r="C308" i="14"/>
  <c r="BI300" i="14"/>
  <c r="BI302" i="14"/>
  <c r="AS304" i="14" s="1"/>
  <c r="C299" i="14"/>
  <c r="T120" i="14"/>
  <c r="T121" i="14"/>
  <c r="U119" i="14"/>
  <c r="Z61" i="14"/>
  <c r="AA59" i="14"/>
  <c r="Z60" i="14"/>
  <c r="U111" i="14"/>
  <c r="V109" i="14"/>
  <c r="U110" i="14"/>
  <c r="K219" i="14"/>
  <c r="K221" i="14" s="1"/>
  <c r="J220" i="14"/>
  <c r="AF9" i="14"/>
  <c r="AE11" i="14"/>
  <c r="AE10" i="14"/>
  <c r="S130" i="14"/>
  <c r="T129" i="14"/>
  <c r="S131" i="14"/>
  <c r="I239" i="14"/>
  <c r="H240" i="14"/>
  <c r="H241" i="14"/>
  <c r="BI293" i="14"/>
  <c r="BI295" i="14"/>
  <c r="X81" i="14"/>
  <c r="Y79" i="14"/>
  <c r="X80" i="14"/>
  <c r="Y71" i="14"/>
  <c r="Z69" i="14"/>
  <c r="Y70" i="14"/>
  <c r="J229" i="14"/>
  <c r="I230" i="14"/>
  <c r="I231" i="14"/>
  <c r="M190" i="14"/>
  <c r="N189" i="14"/>
  <c r="M191" i="14"/>
  <c r="R149" i="14"/>
  <c r="Q151" i="14"/>
  <c r="Q150" i="14"/>
  <c r="AB49" i="14"/>
  <c r="AA51" i="14"/>
  <c r="AA50" i="14"/>
  <c r="E279" i="14"/>
  <c r="D280" i="14"/>
  <c r="D281" i="14"/>
  <c r="D289" i="14"/>
  <c r="C291" i="14"/>
  <c r="C290" i="14"/>
  <c r="W99" i="14"/>
  <c r="V101" i="14"/>
  <c r="V100" i="14"/>
  <c r="AB41" i="14"/>
  <c r="AC39" i="14"/>
  <c r="AB40" i="14"/>
  <c r="L201" i="14"/>
  <c r="L200" i="14"/>
  <c r="M199" i="14"/>
  <c r="AE19" i="14"/>
  <c r="AE20" i="14" s="1"/>
  <c r="AD20" i="14"/>
  <c r="AD21" i="14"/>
  <c r="AJ292" i="14"/>
  <c r="AH292" i="14"/>
  <c r="AK292" i="14"/>
  <c r="AI292" i="14"/>
  <c r="AC31" i="14"/>
  <c r="AD29" i="14"/>
  <c r="AC30" i="14"/>
  <c r="P160" i="14"/>
  <c r="P161" i="14"/>
  <c r="Q159" i="14"/>
  <c r="W90" i="14"/>
  <c r="W91" i="14"/>
  <c r="X89" i="14"/>
  <c r="O171" i="14"/>
  <c r="P169" i="14"/>
  <c r="O170" i="14"/>
  <c r="BI294" i="14" l="1"/>
  <c r="BK300" i="15"/>
  <c r="AS302" i="14"/>
  <c r="AU10" i="15"/>
  <c r="AW10" i="15"/>
  <c r="D310" i="15"/>
  <c r="D311" i="15"/>
  <c r="E309" i="15"/>
  <c r="AG21" i="15"/>
  <c r="AG20" i="15"/>
  <c r="BC20" i="15" s="1"/>
  <c r="AT20" i="15"/>
  <c r="V139" i="15"/>
  <c r="U141" i="15"/>
  <c r="U140" i="15"/>
  <c r="Q180" i="15"/>
  <c r="Q181" i="15"/>
  <c r="R179" i="15"/>
  <c r="BE11" i="15"/>
  <c r="BD11" i="15"/>
  <c r="O209" i="15"/>
  <c r="N211" i="15"/>
  <c r="N210" i="15"/>
  <c r="R171" i="15"/>
  <c r="R170" i="15"/>
  <c r="S169" i="15"/>
  <c r="X119" i="15"/>
  <c r="W121" i="15"/>
  <c r="W120" i="15"/>
  <c r="AB70" i="15"/>
  <c r="AC69" i="15"/>
  <c r="AB71" i="15"/>
  <c r="T151" i="15"/>
  <c r="T150" i="15"/>
  <c r="U149" i="15"/>
  <c r="AE40" i="15"/>
  <c r="AF39" i="15"/>
  <c r="AE41" i="15"/>
  <c r="O200" i="15"/>
  <c r="P199" i="15"/>
  <c r="O201" i="15"/>
  <c r="Y109" i="15"/>
  <c r="X111" i="15"/>
  <c r="X110" i="15"/>
  <c r="Z91" i="15"/>
  <c r="Z90" i="15"/>
  <c r="AA89" i="15"/>
  <c r="P190" i="15"/>
  <c r="P191" i="15"/>
  <c r="Q189" i="15"/>
  <c r="J259" i="15"/>
  <c r="I260" i="15"/>
  <c r="I261" i="15"/>
  <c r="Z99" i="15"/>
  <c r="Y101" i="15"/>
  <c r="Y100" i="15"/>
  <c r="C321" i="15"/>
  <c r="D319" i="15"/>
  <c r="C320" i="15"/>
  <c r="L230" i="15"/>
  <c r="L231" i="15"/>
  <c r="M229" i="15"/>
  <c r="AD50" i="15"/>
  <c r="AE49" i="15"/>
  <c r="AD51" i="15"/>
  <c r="F290" i="15"/>
  <c r="G289" i="15"/>
  <c r="F291" i="15"/>
  <c r="AH322" i="15"/>
  <c r="AI322" i="15"/>
  <c r="AJ325" i="15"/>
  <c r="AJ326" i="15" s="1"/>
  <c r="AK322" i="15"/>
  <c r="AL322" i="15"/>
  <c r="AJ322" i="15"/>
  <c r="AJ323" i="15"/>
  <c r="AJ324" i="15" s="1"/>
  <c r="AI323" i="15"/>
  <c r="AI324" i="15" s="1"/>
  <c r="AH323" i="15"/>
  <c r="AH324" i="15" s="1"/>
  <c r="AI325" i="15"/>
  <c r="AI326" i="15" s="1"/>
  <c r="AH325" i="15"/>
  <c r="AH326" i="15" s="1"/>
  <c r="BI324" i="15"/>
  <c r="AL315" i="15"/>
  <c r="AL316" i="15" s="1"/>
  <c r="AK315" i="15"/>
  <c r="AK316" i="15" s="1"/>
  <c r="AL313" i="15"/>
  <c r="AL314" i="15" s="1"/>
  <c r="AK313" i="15"/>
  <c r="AK314" i="15" s="1"/>
  <c r="G280" i="15"/>
  <c r="H279" i="15"/>
  <c r="G281" i="15"/>
  <c r="AS322" i="15"/>
  <c r="S161" i="15"/>
  <c r="S160" i="15"/>
  <c r="T159" i="15"/>
  <c r="M220" i="15"/>
  <c r="N219" i="15"/>
  <c r="M221" i="15"/>
  <c r="K240" i="15"/>
  <c r="K241" i="15"/>
  <c r="L239" i="15"/>
  <c r="BI323" i="15"/>
  <c r="BI325" i="15"/>
  <c r="AS312" i="15"/>
  <c r="W129" i="15"/>
  <c r="V131" i="15"/>
  <c r="V130" i="15"/>
  <c r="AA81" i="15"/>
  <c r="AA80" i="15"/>
  <c r="AB79" i="15"/>
  <c r="BI330" i="15"/>
  <c r="BI332" i="15"/>
  <c r="C329" i="15"/>
  <c r="AS332" i="15"/>
  <c r="AG29" i="15"/>
  <c r="AF31" i="15"/>
  <c r="AF30" i="15"/>
  <c r="J251" i="15"/>
  <c r="K249" i="15"/>
  <c r="J250" i="15"/>
  <c r="AC61" i="15"/>
  <c r="AD59" i="15"/>
  <c r="AC60" i="15"/>
  <c r="E301" i="15"/>
  <c r="F299" i="15"/>
  <c r="E300" i="15"/>
  <c r="AS324" i="15"/>
  <c r="I269" i="15"/>
  <c r="H270" i="15"/>
  <c r="H271" i="15"/>
  <c r="AK296" i="14"/>
  <c r="AL294" i="14"/>
  <c r="AL293" i="14"/>
  <c r="AK294" i="14"/>
  <c r="AL296" i="14"/>
  <c r="AL295" i="14"/>
  <c r="AI303" i="14"/>
  <c r="AI304" i="14" s="1"/>
  <c r="AJ303" i="14"/>
  <c r="AJ304" i="14" s="1"/>
  <c r="AJ305" i="14"/>
  <c r="AJ306" i="14" s="1"/>
  <c r="AI305" i="14"/>
  <c r="AI306" i="14" s="1"/>
  <c r="AH305" i="14"/>
  <c r="AH303" i="14"/>
  <c r="BK270" i="14"/>
  <c r="AL292" i="14"/>
  <c r="E281" i="14"/>
  <c r="E280" i="14"/>
  <c r="F279" i="14"/>
  <c r="AF11" i="14"/>
  <c r="AF10" i="14"/>
  <c r="AG9" i="14"/>
  <c r="P171" i="14"/>
  <c r="Q169" i="14"/>
  <c r="P170" i="14"/>
  <c r="AC40" i="14"/>
  <c r="AD39" i="14"/>
  <c r="AC41" i="14"/>
  <c r="J231" i="14"/>
  <c r="J230" i="14"/>
  <c r="K229" i="14"/>
  <c r="AB50" i="14"/>
  <c r="AC49" i="14"/>
  <c r="AB51" i="14"/>
  <c r="AA69" i="14"/>
  <c r="Z71" i="14"/>
  <c r="Z70" i="14"/>
  <c r="L219" i="14"/>
  <c r="L221" i="14" s="1"/>
  <c r="K220" i="14"/>
  <c r="I249" i="14"/>
  <c r="H251" i="14"/>
  <c r="H250" i="14"/>
  <c r="W101" i="14"/>
  <c r="X99" i="14"/>
  <c r="W100" i="14"/>
  <c r="W109" i="14"/>
  <c r="V111" i="14"/>
  <c r="V110" i="14"/>
  <c r="D299" i="14"/>
  <c r="C300" i="14"/>
  <c r="C301" i="14"/>
  <c r="M209" i="14"/>
  <c r="L211" i="14"/>
  <c r="L210" i="14"/>
  <c r="X91" i="14"/>
  <c r="X90" i="14"/>
  <c r="Y89" i="14"/>
  <c r="O180" i="14"/>
  <c r="P179" i="14"/>
  <c r="O181" i="14"/>
  <c r="Q160" i="14"/>
  <c r="Q161" i="14"/>
  <c r="R159" i="14"/>
  <c r="R150" i="14"/>
  <c r="S149" i="14"/>
  <c r="R151" i="14"/>
  <c r="Z79" i="14"/>
  <c r="Y81" i="14"/>
  <c r="Y80" i="14"/>
  <c r="I241" i="14"/>
  <c r="I240" i="14"/>
  <c r="J239" i="14"/>
  <c r="BI303" i="14"/>
  <c r="BI305" i="14"/>
  <c r="F270" i="14"/>
  <c r="F271" i="14"/>
  <c r="G269" i="14"/>
  <c r="U120" i="14"/>
  <c r="U121" i="14"/>
  <c r="V119" i="14"/>
  <c r="AF19" i="14"/>
  <c r="AE21" i="14"/>
  <c r="E289" i="14"/>
  <c r="D290" i="14"/>
  <c r="D291" i="14"/>
  <c r="N190" i="14"/>
  <c r="N191" i="14"/>
  <c r="O189" i="14"/>
  <c r="U129" i="14"/>
  <c r="T131" i="14"/>
  <c r="T130" i="14"/>
  <c r="AJ302" i="14"/>
  <c r="AK302" i="14"/>
  <c r="AI302" i="14"/>
  <c r="AH302" i="14"/>
  <c r="S140" i="14"/>
  <c r="S141" i="14"/>
  <c r="T139" i="14"/>
  <c r="H259" i="14"/>
  <c r="G260" i="14"/>
  <c r="G261" i="14"/>
  <c r="N199" i="14"/>
  <c r="M201" i="14"/>
  <c r="M200" i="14"/>
  <c r="AE29" i="14"/>
  <c r="AD31" i="14"/>
  <c r="AD30" i="14"/>
  <c r="AB59" i="14"/>
  <c r="AA61" i="14"/>
  <c r="AA60" i="14"/>
  <c r="C318" i="14"/>
  <c r="C309" i="14"/>
  <c r="BI310" i="14"/>
  <c r="BI312" i="14"/>
  <c r="BI304" i="14" l="1"/>
  <c r="BK310" i="15"/>
  <c r="AB80" i="15"/>
  <c r="AC79" i="15"/>
  <c r="AB81" i="15"/>
  <c r="O219" i="15"/>
  <c r="N220" i="15"/>
  <c r="N221" i="15"/>
  <c r="D321" i="15"/>
  <c r="E319" i="15"/>
  <c r="D320" i="15"/>
  <c r="AA91" i="15"/>
  <c r="AA90" i="15"/>
  <c r="AB89" i="15"/>
  <c r="V149" i="15"/>
  <c r="U151" i="15"/>
  <c r="U150" i="15"/>
  <c r="L249" i="15"/>
  <c r="K251" i="15"/>
  <c r="K250" i="15"/>
  <c r="W139" i="15"/>
  <c r="V141" i="15"/>
  <c r="V140" i="15"/>
  <c r="U159" i="15"/>
  <c r="T161" i="15"/>
  <c r="T160" i="15"/>
  <c r="G291" i="15"/>
  <c r="H289" i="15"/>
  <c r="G290" i="15"/>
  <c r="AW20" i="15"/>
  <c r="AU20" i="15"/>
  <c r="J269" i="15"/>
  <c r="I271" i="15"/>
  <c r="I270" i="15"/>
  <c r="P209" i="15"/>
  <c r="O210" i="15"/>
  <c r="O211" i="15"/>
  <c r="BE21" i="15"/>
  <c r="BD21" i="15"/>
  <c r="X129" i="15"/>
  <c r="W131" i="15"/>
  <c r="W130" i="15"/>
  <c r="AC71" i="15"/>
  <c r="AD69" i="15"/>
  <c r="AC70" i="15"/>
  <c r="AG30" i="15"/>
  <c r="BC30" i="15" s="1"/>
  <c r="AG31" i="15"/>
  <c r="AT30" i="15"/>
  <c r="Z101" i="15"/>
  <c r="Z100" i="15"/>
  <c r="AA99" i="15"/>
  <c r="Z109" i="15"/>
  <c r="Y111" i="15"/>
  <c r="Y110" i="15"/>
  <c r="E310" i="15"/>
  <c r="E311" i="15"/>
  <c r="F309" i="15"/>
  <c r="AL323" i="15"/>
  <c r="AL324" i="15"/>
  <c r="AK323" i="15"/>
  <c r="AK324" i="15" s="1"/>
  <c r="AL326" i="15"/>
  <c r="AL325" i="15"/>
  <c r="AK325" i="15"/>
  <c r="AK326" i="15" s="1"/>
  <c r="AF49" i="15"/>
  <c r="AE51" i="15"/>
  <c r="AE50" i="15"/>
  <c r="BF13" i="15"/>
  <c r="AO13" i="15" s="1"/>
  <c r="BF10" i="15"/>
  <c r="F300" i="15"/>
  <c r="G299" i="15"/>
  <c r="F301" i="15"/>
  <c r="C330" i="15"/>
  <c r="C331" i="15"/>
  <c r="D329" i="15"/>
  <c r="P200" i="15"/>
  <c r="Q199" i="15"/>
  <c r="P201" i="15"/>
  <c r="BG10" i="15"/>
  <c r="BG13" i="15"/>
  <c r="AO15" i="15" s="1"/>
  <c r="BI335" i="15"/>
  <c r="BI333" i="15"/>
  <c r="M239" i="15"/>
  <c r="L241" i="15"/>
  <c r="L240" i="15"/>
  <c r="H280" i="15"/>
  <c r="I279" i="15"/>
  <c r="H281" i="15"/>
  <c r="N229" i="15"/>
  <c r="M230" i="15"/>
  <c r="M231" i="15"/>
  <c r="K259" i="15"/>
  <c r="J260" i="15"/>
  <c r="J261" i="15"/>
  <c r="R181" i="15"/>
  <c r="R180" i="15"/>
  <c r="S179" i="15"/>
  <c r="AX20" i="15"/>
  <c r="AQ25" i="15" s="1"/>
  <c r="BQ343" i="15" s="1"/>
  <c r="AX10" i="15"/>
  <c r="AQ15" i="15" s="1"/>
  <c r="BQ342" i="15" s="1"/>
  <c r="AS334" i="15"/>
  <c r="R189" i="15"/>
  <c r="Q191" i="15"/>
  <c r="Q190" i="15"/>
  <c r="Y119" i="15"/>
  <c r="X121" i="15"/>
  <c r="X120" i="15"/>
  <c r="AN15" i="15"/>
  <c r="AV20" i="15"/>
  <c r="AQ23" i="15" s="1"/>
  <c r="BP343" i="15" s="1"/>
  <c r="AN13" i="15"/>
  <c r="AV10" i="15"/>
  <c r="AQ13" i="15" s="1"/>
  <c r="BP342" i="15" s="1"/>
  <c r="AD61" i="15"/>
  <c r="AD60" i="15"/>
  <c r="AE59" i="15"/>
  <c r="AH332" i="15"/>
  <c r="AH335" i="15"/>
  <c r="AH336" i="15" s="1"/>
  <c r="AJ332" i="15"/>
  <c r="AL332" i="15"/>
  <c r="AI335" i="15"/>
  <c r="AI336" i="15" s="1"/>
  <c r="BI334" i="15"/>
  <c r="AJ333" i="15"/>
  <c r="AJ334" i="15" s="1"/>
  <c r="AI333" i="15"/>
  <c r="AI334" i="15" s="1"/>
  <c r="AH333" i="15"/>
  <c r="AH334" i="15" s="1"/>
  <c r="AK332" i="15"/>
  <c r="AJ335" i="15"/>
  <c r="AJ336" i="15" s="1"/>
  <c r="AI332" i="15"/>
  <c r="AG39" i="15"/>
  <c r="AF41" i="15"/>
  <c r="AF40" i="15"/>
  <c r="S171" i="15"/>
  <c r="S170" i="15"/>
  <c r="T169" i="15"/>
  <c r="AJ313" i="14"/>
  <c r="AJ314" i="14" s="1"/>
  <c r="AI313" i="14"/>
  <c r="AI314" i="14" s="1"/>
  <c r="AJ315" i="14"/>
  <c r="AJ316" i="14" s="1"/>
  <c r="AI315" i="14"/>
  <c r="AI316" i="14" s="1"/>
  <c r="AL306" i="14"/>
  <c r="AL305" i="14"/>
  <c r="AL304" i="14"/>
  <c r="AL303" i="14"/>
  <c r="AH304" i="14"/>
  <c r="AK304" i="14"/>
  <c r="AH306" i="14"/>
  <c r="AK306" i="14"/>
  <c r="AH315" i="14"/>
  <c r="AH316" i="14" s="1"/>
  <c r="AH313" i="14"/>
  <c r="AH314" i="14" s="1"/>
  <c r="AL302" i="14"/>
  <c r="BK280" i="14"/>
  <c r="I250" i="14"/>
  <c r="I251" i="14"/>
  <c r="J249" i="14"/>
  <c r="AF20" i="14"/>
  <c r="AF21" i="14"/>
  <c r="AG19" i="14"/>
  <c r="V120" i="14"/>
  <c r="W119" i="14"/>
  <c r="V121" i="14"/>
  <c r="L220" i="14"/>
  <c r="M219" i="14"/>
  <c r="M221" i="14" s="1"/>
  <c r="AE30" i="14"/>
  <c r="AF29" i="14"/>
  <c r="AE31" i="14"/>
  <c r="C310" i="14"/>
  <c r="C311" i="14"/>
  <c r="D309" i="14"/>
  <c r="AG10" i="14"/>
  <c r="AG11" i="14"/>
  <c r="E291" i="14"/>
  <c r="F289" i="14"/>
  <c r="E290" i="14"/>
  <c r="T140" i="14"/>
  <c r="T141" i="14"/>
  <c r="U139" i="14"/>
  <c r="AE39" i="14"/>
  <c r="AD41" i="14"/>
  <c r="AD40" i="14"/>
  <c r="P180" i="14"/>
  <c r="Q179" i="14"/>
  <c r="P181" i="14"/>
  <c r="BI313" i="14"/>
  <c r="AS314" i="14" s="1"/>
  <c r="BI315" i="14"/>
  <c r="W110" i="14"/>
  <c r="W111" i="14"/>
  <c r="X109" i="14"/>
  <c r="U130" i="14"/>
  <c r="V129" i="14"/>
  <c r="U131" i="14"/>
  <c r="D301" i="14"/>
  <c r="E299" i="14"/>
  <c r="D300" i="14"/>
  <c r="AL285" i="14" s="1"/>
  <c r="AL286" i="14" s="1"/>
  <c r="H269" i="14"/>
  <c r="G270" i="14"/>
  <c r="G271" i="14"/>
  <c r="AA70" i="14"/>
  <c r="AA71" i="14"/>
  <c r="AB69" i="14"/>
  <c r="AD49" i="14"/>
  <c r="AC50" i="14"/>
  <c r="AC51" i="14"/>
  <c r="C319" i="14"/>
  <c r="BI320" i="14"/>
  <c r="C328" i="14"/>
  <c r="BI322" i="14"/>
  <c r="AS324" i="14" s="1"/>
  <c r="H261" i="14"/>
  <c r="I259" i="14"/>
  <c r="H260" i="14"/>
  <c r="AB60" i="14"/>
  <c r="AB61" i="14"/>
  <c r="AC59" i="14"/>
  <c r="J241" i="14"/>
  <c r="K239" i="14"/>
  <c r="J240" i="14"/>
  <c r="AH312" i="14"/>
  <c r="AJ312" i="14"/>
  <c r="AK312" i="14"/>
  <c r="AI312" i="14"/>
  <c r="Y90" i="14"/>
  <c r="Z89" i="14"/>
  <c r="Y91" i="14"/>
  <c r="Q170" i="14"/>
  <c r="R169" i="14"/>
  <c r="Q171" i="14"/>
  <c r="O190" i="14"/>
  <c r="P189" i="14"/>
  <c r="O191" i="14"/>
  <c r="Z80" i="14"/>
  <c r="Z81" i="14"/>
  <c r="AA79" i="14"/>
  <c r="N200" i="14"/>
  <c r="N201" i="14"/>
  <c r="O199" i="14"/>
  <c r="S150" i="14"/>
  <c r="T149" i="14"/>
  <c r="S151" i="14"/>
  <c r="X100" i="14"/>
  <c r="Y99" i="14"/>
  <c r="X101" i="14"/>
  <c r="R160" i="14"/>
  <c r="R161" i="14"/>
  <c r="S159" i="14"/>
  <c r="M211" i="14"/>
  <c r="N209" i="14"/>
  <c r="M210" i="14"/>
  <c r="K231" i="14"/>
  <c r="L229" i="14"/>
  <c r="K230" i="14"/>
  <c r="F281" i="14"/>
  <c r="G279" i="14"/>
  <c r="F280" i="14"/>
  <c r="AS312" i="14" l="1"/>
  <c r="AS322" i="14"/>
  <c r="AH322" i="14"/>
  <c r="AJ325" i="14"/>
  <c r="AJ326" i="14" s="1"/>
  <c r="AJ323" i="14"/>
  <c r="AJ324" i="14" s="1"/>
  <c r="AJ322" i="14"/>
  <c r="AI325" i="14"/>
  <c r="AI326" i="14" s="1"/>
  <c r="AI323" i="14"/>
  <c r="AI324" i="14" s="1"/>
  <c r="AI322" i="14"/>
  <c r="AH325" i="14"/>
  <c r="AH326" i="14" s="1"/>
  <c r="AH323" i="14"/>
  <c r="AH324" i="14" s="1"/>
  <c r="BI314" i="14"/>
  <c r="BK320" i="15"/>
  <c r="AA101" i="15"/>
  <c r="AA100" i="15"/>
  <c r="AB99" i="15"/>
  <c r="X131" i="15"/>
  <c r="X130" i="15"/>
  <c r="Y129" i="15"/>
  <c r="T179" i="15"/>
  <c r="S181" i="15"/>
  <c r="S180" i="15"/>
  <c r="BF23" i="15"/>
  <c r="AO23" i="15" s="1"/>
  <c r="BJ20" i="15" s="1"/>
  <c r="BF20" i="15"/>
  <c r="L251" i="15"/>
  <c r="L250" i="15"/>
  <c r="M249" i="15"/>
  <c r="P219" i="15"/>
  <c r="O220" i="15"/>
  <c r="O221" i="15"/>
  <c r="U169" i="15"/>
  <c r="T170" i="15"/>
  <c r="T171" i="15"/>
  <c r="AG41" i="15"/>
  <c r="AG40" i="15"/>
  <c r="BC40" i="15" s="1"/>
  <c r="AT40" i="15"/>
  <c r="AD71" i="15"/>
  <c r="AE69" i="15"/>
  <c r="AD70" i="15"/>
  <c r="N230" i="15"/>
  <c r="N231" i="15"/>
  <c r="O229" i="15"/>
  <c r="R199" i="15"/>
  <c r="Q201" i="15"/>
  <c r="Q200" i="15"/>
  <c r="J271" i="15"/>
  <c r="J270" i="15"/>
  <c r="K269" i="15"/>
  <c r="W141" i="15"/>
  <c r="X139" i="15"/>
  <c r="W140" i="15"/>
  <c r="F319" i="15"/>
  <c r="E320" i="15"/>
  <c r="E321" i="15"/>
  <c r="AF51" i="15"/>
  <c r="AG49" i="15"/>
  <c r="AF50" i="15"/>
  <c r="AN25" i="15"/>
  <c r="AN23" i="15"/>
  <c r="Y121" i="15"/>
  <c r="Y120" i="15"/>
  <c r="Z119" i="15"/>
  <c r="J279" i="15"/>
  <c r="I280" i="15"/>
  <c r="I281" i="15"/>
  <c r="E329" i="15"/>
  <c r="D330" i="15"/>
  <c r="D331" i="15"/>
  <c r="Z111" i="15"/>
  <c r="Z110" i="15"/>
  <c r="AA109" i="15"/>
  <c r="BE31" i="15"/>
  <c r="BD31" i="15"/>
  <c r="Q209" i="15"/>
  <c r="P210" i="15"/>
  <c r="P211" i="15"/>
  <c r="AB90" i="15"/>
  <c r="AC89" i="15"/>
  <c r="AB91" i="15"/>
  <c r="S189" i="15"/>
  <c r="R191" i="15"/>
  <c r="R190" i="15"/>
  <c r="BG23" i="15"/>
  <c r="AO25" i="15" s="1"/>
  <c r="BG20" i="15"/>
  <c r="I289" i="15"/>
  <c r="H291" i="15"/>
  <c r="H290" i="15"/>
  <c r="M240" i="15"/>
  <c r="M241" i="15"/>
  <c r="N239" i="15"/>
  <c r="AU30" i="15"/>
  <c r="AW30" i="15"/>
  <c r="AE61" i="15"/>
  <c r="AE60" i="15"/>
  <c r="AF59" i="15"/>
  <c r="BJ10" i="15"/>
  <c r="H299" i="15"/>
  <c r="G300" i="15"/>
  <c r="G301" i="15"/>
  <c r="W149" i="15"/>
  <c r="V151" i="15"/>
  <c r="V150" i="15"/>
  <c r="AC81" i="15"/>
  <c r="AC80" i="15"/>
  <c r="AD79" i="15"/>
  <c r="AK333" i="15"/>
  <c r="AK334" i="15" s="1"/>
  <c r="AL335" i="15"/>
  <c r="AL333" i="15"/>
  <c r="AL336" i="15"/>
  <c r="AL334" i="15"/>
  <c r="AK335" i="15"/>
  <c r="AK336" i="15" s="1"/>
  <c r="K261" i="15"/>
  <c r="L259" i="15"/>
  <c r="K260" i="15"/>
  <c r="G309" i="15"/>
  <c r="F310" i="15"/>
  <c r="F311" i="15"/>
  <c r="V159" i="15"/>
  <c r="U160" i="15"/>
  <c r="U161" i="15"/>
  <c r="AL313" i="14"/>
  <c r="AL314" i="14" s="1"/>
  <c r="AL315" i="14"/>
  <c r="AL316" i="14" s="1"/>
  <c r="AK316" i="14"/>
  <c r="AK314" i="14"/>
  <c r="AL312" i="14"/>
  <c r="BK290" i="14"/>
  <c r="T150" i="14"/>
  <c r="U149" i="14"/>
  <c r="T151" i="14"/>
  <c r="C320" i="14"/>
  <c r="C321" i="14"/>
  <c r="D319" i="14"/>
  <c r="F299" i="14"/>
  <c r="E301" i="14"/>
  <c r="E300" i="14"/>
  <c r="W121" i="14"/>
  <c r="W120" i="14"/>
  <c r="X119" i="14"/>
  <c r="P199" i="14"/>
  <c r="O201" i="14"/>
  <c r="O200" i="14"/>
  <c r="S160" i="14"/>
  <c r="T159" i="14"/>
  <c r="S161" i="14"/>
  <c r="K240" i="14"/>
  <c r="L239" i="14"/>
  <c r="K241" i="14"/>
  <c r="AD51" i="14"/>
  <c r="AE49" i="14"/>
  <c r="AD50" i="14"/>
  <c r="W129" i="14"/>
  <c r="V131" i="14"/>
  <c r="V130" i="14"/>
  <c r="AE41" i="14"/>
  <c r="AF39" i="14"/>
  <c r="AE40" i="14"/>
  <c r="AG21" i="14"/>
  <c r="AG20" i="14"/>
  <c r="BC20" i="14" s="1"/>
  <c r="AT20" i="14"/>
  <c r="AA81" i="14"/>
  <c r="AA80" i="14"/>
  <c r="AB79" i="14"/>
  <c r="AB71" i="14"/>
  <c r="AC69" i="14"/>
  <c r="AB70" i="14"/>
  <c r="U140" i="14"/>
  <c r="V139" i="14"/>
  <c r="U141" i="14"/>
  <c r="AC61" i="14"/>
  <c r="AD59" i="14"/>
  <c r="AC60" i="14"/>
  <c r="Y109" i="14"/>
  <c r="X111" i="14"/>
  <c r="X110" i="14"/>
  <c r="O209" i="14"/>
  <c r="N211" i="14"/>
  <c r="N210" i="14"/>
  <c r="BI323" i="14"/>
  <c r="BI325" i="14"/>
  <c r="AF31" i="14"/>
  <c r="AG29" i="14"/>
  <c r="AF30" i="14"/>
  <c r="BG13" i="14"/>
  <c r="AO15" i="14" s="1"/>
  <c r="BF13" i="14"/>
  <c r="AO13" i="14" s="1"/>
  <c r="M220" i="14"/>
  <c r="N219" i="14"/>
  <c r="N221" i="14" s="1"/>
  <c r="S169" i="14"/>
  <c r="R171" i="14"/>
  <c r="R170" i="14"/>
  <c r="R179" i="14"/>
  <c r="Q180" i="14"/>
  <c r="Q181" i="14"/>
  <c r="D311" i="14"/>
  <c r="E309" i="14"/>
  <c r="D310" i="14"/>
  <c r="Z91" i="14"/>
  <c r="Z90" i="14"/>
  <c r="AA89" i="14"/>
  <c r="H279" i="14"/>
  <c r="G281" i="14"/>
  <c r="G280" i="14"/>
  <c r="BI332" i="14"/>
  <c r="AS334" i="14" s="1"/>
  <c r="C329" i="14"/>
  <c r="BI330" i="14"/>
  <c r="J251" i="14"/>
  <c r="J250" i="14"/>
  <c r="K249" i="14"/>
  <c r="Y101" i="14"/>
  <c r="Z99" i="14"/>
  <c r="Y100" i="14"/>
  <c r="Q189" i="14"/>
  <c r="P190" i="14"/>
  <c r="P191" i="14"/>
  <c r="G289" i="14"/>
  <c r="F290" i="14"/>
  <c r="F291" i="14"/>
  <c r="I261" i="14"/>
  <c r="J259" i="14"/>
  <c r="I260" i="14"/>
  <c r="AK322" i="14"/>
  <c r="L231" i="14"/>
  <c r="M229" i="14"/>
  <c r="L230" i="14"/>
  <c r="H270" i="14"/>
  <c r="I269" i="14"/>
  <c r="H271" i="14"/>
  <c r="BI324" i="14" l="1"/>
  <c r="BK330" i="15"/>
  <c r="BE341" i="15" s="1"/>
  <c r="AD344" i="15" s="1"/>
  <c r="AS332" i="14"/>
  <c r="Z121" i="15"/>
  <c r="Z120" i="15"/>
  <c r="AA119" i="15"/>
  <c r="AG51" i="15"/>
  <c r="AG50" i="15"/>
  <c r="BC50" i="15" s="1"/>
  <c r="AT50" i="15"/>
  <c r="G311" i="15"/>
  <c r="G310" i="15"/>
  <c r="H309" i="15"/>
  <c r="BG30" i="15"/>
  <c r="BG33" i="15"/>
  <c r="AO35" i="15" s="1"/>
  <c r="W151" i="15"/>
  <c r="X149" i="15"/>
  <c r="W150" i="15"/>
  <c r="AA110" i="15"/>
  <c r="AB109" i="15"/>
  <c r="AA111" i="15"/>
  <c r="S199" i="15"/>
  <c r="R201" i="15"/>
  <c r="R200" i="15"/>
  <c r="L260" i="15"/>
  <c r="L261" i="15"/>
  <c r="M259" i="15"/>
  <c r="AN35" i="15"/>
  <c r="AN33" i="15"/>
  <c r="AV30" i="15"/>
  <c r="AQ33" i="15" s="1"/>
  <c r="BP344" i="15" s="1"/>
  <c r="Y130" i="15"/>
  <c r="Z129" i="15"/>
  <c r="Y131" i="15"/>
  <c r="G319" i="15"/>
  <c r="F321" i="15"/>
  <c r="F320" i="15"/>
  <c r="H300" i="15"/>
  <c r="I299" i="15"/>
  <c r="H301" i="15"/>
  <c r="P221" i="15"/>
  <c r="P220" i="15"/>
  <c r="Q219" i="15"/>
  <c r="AC91" i="15"/>
  <c r="AC90" i="15"/>
  <c r="AD89" i="15"/>
  <c r="X141" i="15"/>
  <c r="Y139" i="15"/>
  <c r="X140" i="15"/>
  <c r="M250" i="15"/>
  <c r="M251" i="15"/>
  <c r="N249" i="15"/>
  <c r="AB100" i="15"/>
  <c r="AC99" i="15"/>
  <c r="AB101" i="15"/>
  <c r="AF69" i="15"/>
  <c r="AE70" i="15"/>
  <c r="AE71" i="15"/>
  <c r="V161" i="15"/>
  <c r="W159" i="15"/>
  <c r="V160" i="15"/>
  <c r="AD81" i="15"/>
  <c r="AE79" i="15"/>
  <c r="AD80" i="15"/>
  <c r="K270" i="15"/>
  <c r="K271" i="15"/>
  <c r="L269" i="15"/>
  <c r="AW40" i="15"/>
  <c r="AU40" i="15"/>
  <c r="AF60" i="15"/>
  <c r="AG59" i="15"/>
  <c r="AF61" i="15"/>
  <c r="BF33" i="15"/>
  <c r="AO33" i="15" s="1"/>
  <c r="BJ30" i="15" s="1"/>
  <c r="BF30" i="15"/>
  <c r="AX40" i="15"/>
  <c r="AQ45" i="15" s="1"/>
  <c r="BQ345" i="15" s="1"/>
  <c r="O231" i="15"/>
  <c r="O230" i="15"/>
  <c r="P229" i="15"/>
  <c r="V169" i="15"/>
  <c r="U170" i="15"/>
  <c r="U171" i="15"/>
  <c r="U179" i="15"/>
  <c r="T180" i="15"/>
  <c r="T181" i="15"/>
  <c r="T189" i="15"/>
  <c r="S191" i="15"/>
  <c r="S190" i="15"/>
  <c r="N241" i="15"/>
  <c r="O239" i="15"/>
  <c r="N240" i="15"/>
  <c r="AX30" i="15"/>
  <c r="AQ35" i="15" s="1"/>
  <c r="BQ344" i="15" s="1"/>
  <c r="E330" i="15"/>
  <c r="E331" i="15"/>
  <c r="F329" i="15"/>
  <c r="I291" i="15"/>
  <c r="J289" i="15"/>
  <c r="I290" i="15"/>
  <c r="R209" i="15"/>
  <c r="Q211" i="15"/>
  <c r="Q210" i="15"/>
  <c r="J280" i="15"/>
  <c r="K279" i="15"/>
  <c r="J281" i="15"/>
  <c r="BE41" i="15"/>
  <c r="BD41" i="15"/>
  <c r="AJ333" i="14"/>
  <c r="AJ334" i="14" s="1"/>
  <c r="AI333" i="14"/>
  <c r="AI334" i="14" s="1"/>
  <c r="AJ335" i="14"/>
  <c r="AJ336" i="14" s="1"/>
  <c r="AI335" i="14"/>
  <c r="AI336" i="14" s="1"/>
  <c r="AL324" i="14"/>
  <c r="AL323" i="14"/>
  <c r="AL326" i="14"/>
  <c r="AL325" i="14"/>
  <c r="AK324" i="14"/>
  <c r="AK326" i="14"/>
  <c r="AH335" i="14"/>
  <c r="AH336" i="14" s="1"/>
  <c r="AH333" i="14"/>
  <c r="AH334" i="14" s="1"/>
  <c r="BK300" i="14"/>
  <c r="AL322" i="14"/>
  <c r="BD21" i="14"/>
  <c r="BE21" i="14"/>
  <c r="AK332" i="14"/>
  <c r="AI332" i="14"/>
  <c r="AH332" i="14"/>
  <c r="AJ332" i="14"/>
  <c r="C330" i="14"/>
  <c r="C331" i="14"/>
  <c r="D329" i="14"/>
  <c r="V141" i="14"/>
  <c r="W139" i="14"/>
  <c r="V140" i="14"/>
  <c r="T161" i="14"/>
  <c r="T160" i="14"/>
  <c r="U159" i="14"/>
  <c r="Z101" i="14"/>
  <c r="AA99" i="14"/>
  <c r="Z100" i="14"/>
  <c r="K250" i="14"/>
  <c r="K251" i="14"/>
  <c r="L249" i="14"/>
  <c r="R181" i="14"/>
  <c r="R180" i="14"/>
  <c r="S179" i="14"/>
  <c r="O211" i="14"/>
  <c r="O210" i="14"/>
  <c r="P209" i="14"/>
  <c r="AC71" i="14"/>
  <c r="AC70" i="14"/>
  <c r="AD69" i="14"/>
  <c r="J260" i="14"/>
  <c r="J261" i="14"/>
  <c r="K259" i="14"/>
  <c r="W131" i="14"/>
  <c r="X129" i="14"/>
  <c r="W130" i="14"/>
  <c r="P201" i="14"/>
  <c r="P200" i="14"/>
  <c r="Q199" i="14"/>
  <c r="AG31" i="14"/>
  <c r="AG30" i="14"/>
  <c r="BC30" i="14" s="1"/>
  <c r="AT30" i="14"/>
  <c r="AB81" i="14"/>
  <c r="AB80" i="14"/>
  <c r="AC79" i="14"/>
  <c r="L240" i="14"/>
  <c r="M239" i="14"/>
  <c r="L241" i="14"/>
  <c r="F309" i="14"/>
  <c r="E310" i="14"/>
  <c r="E311" i="14"/>
  <c r="I271" i="14"/>
  <c r="I270" i="14"/>
  <c r="J269" i="14"/>
  <c r="I279" i="14"/>
  <c r="H281" i="14"/>
  <c r="H280" i="14"/>
  <c r="BF10" i="14"/>
  <c r="O219" i="14"/>
  <c r="O221" i="14" s="1"/>
  <c r="N220" i="14"/>
  <c r="Q191" i="14"/>
  <c r="Q190" i="14"/>
  <c r="R189" i="14"/>
  <c r="F300" i="14"/>
  <c r="F301" i="14"/>
  <c r="G299" i="14"/>
  <c r="AF41" i="14"/>
  <c r="AG39" i="14"/>
  <c r="AF40" i="14"/>
  <c r="D321" i="14"/>
  <c r="D320" i="14"/>
  <c r="E319" i="14"/>
  <c r="BI333" i="14"/>
  <c r="BI335" i="14"/>
  <c r="X121" i="14"/>
  <c r="Y119" i="14"/>
  <c r="X120" i="14"/>
  <c r="U151" i="14"/>
  <c r="V149" i="14"/>
  <c r="U150" i="14"/>
  <c r="M231" i="14"/>
  <c r="N229" i="14"/>
  <c r="M230" i="14"/>
  <c r="AA91" i="14"/>
  <c r="AA90" i="14"/>
  <c r="AB89" i="14"/>
  <c r="Y111" i="14"/>
  <c r="Y110" i="14"/>
  <c r="Z109" i="14"/>
  <c r="AE51" i="14"/>
  <c r="AF49" i="14"/>
  <c r="AE50" i="14"/>
  <c r="BG10" i="14"/>
  <c r="G290" i="14"/>
  <c r="H289" i="14"/>
  <c r="G291" i="14"/>
  <c r="S171" i="14"/>
  <c r="S170" i="14"/>
  <c r="T169" i="14"/>
  <c r="AD61" i="14"/>
  <c r="AE59" i="14"/>
  <c r="AD60" i="14"/>
  <c r="AU20" i="14"/>
  <c r="AW20" i="14"/>
  <c r="BI334" i="14" l="1"/>
  <c r="AX20" i="14"/>
  <c r="AQ25" i="14" s="1"/>
  <c r="BG43" i="15"/>
  <c r="AO45" i="15" s="1"/>
  <c r="BG40" i="15"/>
  <c r="P231" i="15"/>
  <c r="P230" i="15"/>
  <c r="Q229" i="15"/>
  <c r="AW50" i="15"/>
  <c r="AU50" i="15"/>
  <c r="AF79" i="15"/>
  <c r="AE80" i="15"/>
  <c r="AE81" i="15"/>
  <c r="O249" i="15"/>
  <c r="N250" i="15"/>
  <c r="N251" i="15"/>
  <c r="Z131" i="15"/>
  <c r="AA129" i="15"/>
  <c r="Z130" i="15"/>
  <c r="AG60" i="15"/>
  <c r="BC60" i="15" s="1"/>
  <c r="AG61" i="15"/>
  <c r="AT60" i="15"/>
  <c r="U189" i="15"/>
  <c r="T191" i="15"/>
  <c r="T190" i="15"/>
  <c r="AA120" i="15"/>
  <c r="AB119" i="15"/>
  <c r="AA121" i="15"/>
  <c r="R211" i="15"/>
  <c r="S209" i="15"/>
  <c r="R210" i="15"/>
  <c r="AN45" i="15"/>
  <c r="AN43" i="15"/>
  <c r="I300" i="15"/>
  <c r="I301" i="15"/>
  <c r="J299" i="15"/>
  <c r="AV40" i="15"/>
  <c r="AQ43" i="15" s="1"/>
  <c r="BP345" i="15" s="1"/>
  <c r="W161" i="15"/>
  <c r="X159" i="15"/>
  <c r="W160" i="15"/>
  <c r="Z139" i="15"/>
  <c r="Y140" i="15"/>
  <c r="Y141" i="15"/>
  <c r="X151" i="15"/>
  <c r="Y149" i="15"/>
  <c r="X150" i="15"/>
  <c r="AF70" i="15"/>
  <c r="AF71" i="15"/>
  <c r="AG69" i="15"/>
  <c r="R219" i="15"/>
  <c r="Q221" i="15"/>
  <c r="Q220" i="15"/>
  <c r="AB110" i="15"/>
  <c r="AC109" i="15"/>
  <c r="AB111" i="15"/>
  <c r="K289" i="15"/>
  <c r="J291" i="15"/>
  <c r="J290" i="15"/>
  <c r="V179" i="15"/>
  <c r="U181" i="15"/>
  <c r="U180" i="15"/>
  <c r="H319" i="15"/>
  <c r="G321" i="15"/>
  <c r="G320" i="15"/>
  <c r="AC101" i="15"/>
  <c r="AC100" i="15"/>
  <c r="AD99" i="15"/>
  <c r="F330" i="15"/>
  <c r="F331" i="15"/>
  <c r="G329" i="15"/>
  <c r="AD91" i="15"/>
  <c r="AD90" i="15"/>
  <c r="AE89" i="15"/>
  <c r="M260" i="15"/>
  <c r="N259" i="15"/>
  <c r="M261" i="15"/>
  <c r="BF43" i="15"/>
  <c r="AO43" i="15" s="1"/>
  <c r="BJ40" i="15" s="1"/>
  <c r="BF40" i="15"/>
  <c r="V171" i="15"/>
  <c r="W169" i="15"/>
  <c r="V170" i="15"/>
  <c r="H311" i="15"/>
  <c r="I309" i="15"/>
  <c r="H310" i="15"/>
  <c r="L279" i="15"/>
  <c r="K281" i="15"/>
  <c r="K280" i="15"/>
  <c r="T199" i="15"/>
  <c r="S201" i="15"/>
  <c r="S200" i="15"/>
  <c r="BE51" i="15"/>
  <c r="BD51" i="15"/>
  <c r="O241" i="15"/>
  <c r="P239" i="15"/>
  <c r="O240" i="15"/>
  <c r="L270" i="15"/>
  <c r="L271" i="15"/>
  <c r="M269" i="15"/>
  <c r="AL336" i="14"/>
  <c r="AL335" i="14"/>
  <c r="AK336" i="14"/>
  <c r="AL334" i="14"/>
  <c r="AL333" i="14"/>
  <c r="AK334" i="14"/>
  <c r="BK310" i="14"/>
  <c r="AL332" i="14"/>
  <c r="BJ10" i="14"/>
  <c r="J271" i="14"/>
  <c r="K269" i="14"/>
  <c r="J270" i="14"/>
  <c r="AA101" i="14"/>
  <c r="AA100" i="14"/>
  <c r="AB99" i="14"/>
  <c r="G300" i="14"/>
  <c r="H299" i="14"/>
  <c r="G301" i="14"/>
  <c r="AB91" i="14"/>
  <c r="AB90" i="14"/>
  <c r="AC89" i="14"/>
  <c r="BQ342" i="14"/>
  <c r="BP342" i="14"/>
  <c r="H290" i="14"/>
  <c r="I289" i="14"/>
  <c r="H291" i="14"/>
  <c r="F319" i="14"/>
  <c r="E320" i="14"/>
  <c r="E321" i="14"/>
  <c r="F311" i="14"/>
  <c r="F310" i="14"/>
  <c r="G309" i="14"/>
  <c r="X131" i="14"/>
  <c r="Y129" i="14"/>
  <c r="X130" i="14"/>
  <c r="S181" i="14"/>
  <c r="S180" i="14"/>
  <c r="T179" i="14"/>
  <c r="X139" i="14"/>
  <c r="W140" i="14"/>
  <c r="W141" i="14"/>
  <c r="BG23" i="14"/>
  <c r="BG20" i="14"/>
  <c r="P210" i="14"/>
  <c r="Q209" i="14"/>
  <c r="P211" i="14"/>
  <c r="N230" i="14"/>
  <c r="O229" i="14"/>
  <c r="N231" i="14"/>
  <c r="Z111" i="14"/>
  <c r="Z110" i="14"/>
  <c r="AA109" i="14"/>
  <c r="Y121" i="14"/>
  <c r="Y120" i="14"/>
  <c r="Z119" i="14"/>
  <c r="P219" i="14"/>
  <c r="P221" i="14" s="1"/>
  <c r="O220" i="14"/>
  <c r="BF20" i="14"/>
  <c r="BF23" i="14"/>
  <c r="AG41" i="14"/>
  <c r="AG40" i="14"/>
  <c r="BC40" i="14" s="1"/>
  <c r="AT40" i="14"/>
  <c r="AD70" i="14"/>
  <c r="AE69" i="14"/>
  <c r="AD71" i="14"/>
  <c r="T170" i="14"/>
  <c r="T171" i="14"/>
  <c r="U169" i="14"/>
  <c r="R199" i="14"/>
  <c r="Q200" i="14"/>
  <c r="Q201" i="14"/>
  <c r="U160" i="14"/>
  <c r="V159" i="14"/>
  <c r="U161" i="14"/>
  <c r="M241" i="14"/>
  <c r="M240" i="14"/>
  <c r="N239" i="14"/>
  <c r="K261" i="14"/>
  <c r="L259" i="14"/>
  <c r="K260" i="14"/>
  <c r="L251" i="14"/>
  <c r="M249" i="14"/>
  <c r="L250" i="14"/>
  <c r="D331" i="14"/>
  <c r="E329" i="14"/>
  <c r="D330" i="14"/>
  <c r="AC80" i="14"/>
  <c r="AD79" i="14"/>
  <c r="AC81" i="14"/>
  <c r="AW30" i="14"/>
  <c r="AU30" i="14"/>
  <c r="AE61" i="14"/>
  <c r="AF59" i="14"/>
  <c r="AE60" i="14"/>
  <c r="AF51" i="14"/>
  <c r="AG49" i="14"/>
  <c r="AF50" i="14"/>
  <c r="W149" i="14"/>
  <c r="V151" i="14"/>
  <c r="V150" i="14"/>
  <c r="R191" i="14"/>
  <c r="R190" i="14"/>
  <c r="S189" i="14"/>
  <c r="AV20" i="14"/>
  <c r="AQ23" i="14" s="1"/>
  <c r="I280" i="14"/>
  <c r="J279" i="14"/>
  <c r="I281" i="14"/>
  <c r="BD31" i="14"/>
  <c r="BG33" i="14"/>
  <c r="AX30" i="14" l="1"/>
  <c r="AQ35" i="14" s="1"/>
  <c r="AO35" i="14"/>
  <c r="AN35" i="14"/>
  <c r="L281" i="15"/>
  <c r="L280" i="15"/>
  <c r="M279" i="15"/>
  <c r="AE90" i="15"/>
  <c r="AE91" i="15"/>
  <c r="AF89" i="15"/>
  <c r="U190" i="15"/>
  <c r="U191" i="15"/>
  <c r="V189" i="15"/>
  <c r="AF80" i="15"/>
  <c r="AG79" i="15"/>
  <c r="AF81" i="15"/>
  <c r="J309" i="15"/>
  <c r="I311" i="15"/>
  <c r="I310" i="15"/>
  <c r="R220" i="15"/>
  <c r="R221" i="15"/>
  <c r="S219" i="15"/>
  <c r="AX50" i="15"/>
  <c r="AQ55" i="15" s="1"/>
  <c r="BQ346" i="15" s="1"/>
  <c r="BF53" i="15"/>
  <c r="AO53" i="15" s="1"/>
  <c r="BJ50" i="15" s="1"/>
  <c r="BF50" i="15"/>
  <c r="G331" i="15"/>
  <c r="H329" i="15"/>
  <c r="G330" i="15"/>
  <c r="AG70" i="15"/>
  <c r="BC70" i="15" s="1"/>
  <c r="AG71" i="15"/>
  <c r="AT70" i="15"/>
  <c r="X160" i="15"/>
  <c r="Y159" i="15"/>
  <c r="X161" i="15"/>
  <c r="R229" i="15"/>
  <c r="Q231" i="15"/>
  <c r="Q230" i="15"/>
  <c r="M270" i="15"/>
  <c r="M271" i="15"/>
  <c r="N269" i="15"/>
  <c r="BG53" i="15"/>
  <c r="AO55" i="15" s="1"/>
  <c r="BG50" i="15"/>
  <c r="W170" i="15"/>
  <c r="W171" i="15"/>
  <c r="X169" i="15"/>
  <c r="V180" i="15"/>
  <c r="V181" i="15"/>
  <c r="W179" i="15"/>
  <c r="AA130" i="15"/>
  <c r="AB129" i="15"/>
  <c r="AA131" i="15"/>
  <c r="AD100" i="15"/>
  <c r="AD101" i="15"/>
  <c r="AE99" i="15"/>
  <c r="T200" i="15"/>
  <c r="U199" i="15"/>
  <c r="T201" i="15"/>
  <c r="Y150" i="15"/>
  <c r="Z149" i="15"/>
  <c r="Y151" i="15"/>
  <c r="K299" i="15"/>
  <c r="J300" i="15"/>
  <c r="J301" i="15"/>
  <c r="P241" i="15"/>
  <c r="Q239" i="15"/>
  <c r="P240" i="15"/>
  <c r="K291" i="15"/>
  <c r="L289" i="15"/>
  <c r="K290" i="15"/>
  <c r="AB120" i="15"/>
  <c r="AB121" i="15"/>
  <c r="AC119" i="15"/>
  <c r="AC110" i="15"/>
  <c r="AC111" i="15"/>
  <c r="AD109" i="15"/>
  <c r="H320" i="15"/>
  <c r="H321" i="15"/>
  <c r="I319" i="15"/>
  <c r="Z140" i="15"/>
  <c r="Z141" i="15"/>
  <c r="AA139" i="15"/>
  <c r="AU60" i="15"/>
  <c r="AV60" i="15" s="1"/>
  <c r="AQ63" i="15" s="1"/>
  <c r="BP347" i="15" s="1"/>
  <c r="AP340" i="15" s="1"/>
  <c r="AD342" i="15" s="1"/>
  <c r="AW60" i="15"/>
  <c r="AX60" i="15" s="1"/>
  <c r="AQ65" i="15" s="1"/>
  <c r="BQ347" i="15" s="1"/>
  <c r="AN55" i="15"/>
  <c r="AN53" i="15"/>
  <c r="AV50" i="15"/>
  <c r="AQ53" i="15" s="1"/>
  <c r="BP346" i="15" s="1"/>
  <c r="BE61" i="15"/>
  <c r="BD61" i="15"/>
  <c r="S211" i="15"/>
  <c r="T209" i="15"/>
  <c r="S210" i="15"/>
  <c r="N260" i="15"/>
  <c r="O259" i="15"/>
  <c r="N261" i="15"/>
  <c r="P249" i="15"/>
  <c r="O250" i="15"/>
  <c r="O251" i="15"/>
  <c r="BK320" i="14"/>
  <c r="X140" i="14"/>
  <c r="Y139" i="14"/>
  <c r="X141" i="14"/>
  <c r="S190" i="14"/>
  <c r="S191" i="14"/>
  <c r="T189" i="14"/>
  <c r="AV30" i="14"/>
  <c r="AQ33" i="14" s="1"/>
  <c r="AU40" i="14"/>
  <c r="AW40" i="14"/>
  <c r="BE41" i="14"/>
  <c r="BD41" i="14"/>
  <c r="Q210" i="14"/>
  <c r="Q211" i="14"/>
  <c r="R209" i="14"/>
  <c r="G311" i="14"/>
  <c r="H309" i="14"/>
  <c r="G310" i="14"/>
  <c r="K270" i="14"/>
  <c r="L269" i="14"/>
  <c r="K271" i="14"/>
  <c r="BG30" i="14"/>
  <c r="Z121" i="14"/>
  <c r="AA119" i="14"/>
  <c r="Z120" i="14"/>
  <c r="BF30" i="14"/>
  <c r="BF33" i="14"/>
  <c r="AC90" i="14"/>
  <c r="AD89" i="14"/>
  <c r="AC91" i="14"/>
  <c r="BP343" i="14"/>
  <c r="BQ343" i="14"/>
  <c r="W159" i="14"/>
  <c r="V160" i="14"/>
  <c r="V161" i="14"/>
  <c r="AD80" i="14"/>
  <c r="AE79" i="14"/>
  <c r="AD81" i="14"/>
  <c r="AB100" i="14"/>
  <c r="AC99" i="14"/>
  <c r="AB101" i="14"/>
  <c r="AE70" i="14"/>
  <c r="AF69" i="14"/>
  <c r="AE71" i="14"/>
  <c r="M250" i="14"/>
  <c r="M251" i="14"/>
  <c r="N249" i="14"/>
  <c r="R201" i="14"/>
  <c r="S199" i="14"/>
  <c r="R200" i="14"/>
  <c r="G319" i="14"/>
  <c r="F320" i="14"/>
  <c r="F321" i="14"/>
  <c r="AF60" i="14"/>
  <c r="AF61" i="14"/>
  <c r="AG59" i="14"/>
  <c r="L260" i="14"/>
  <c r="L261" i="14"/>
  <c r="M259" i="14"/>
  <c r="Y131" i="14"/>
  <c r="Z129" i="14"/>
  <c r="Y130" i="14"/>
  <c r="F329" i="14"/>
  <c r="E330" i="14"/>
  <c r="E331" i="14"/>
  <c r="O230" i="14"/>
  <c r="O231" i="14"/>
  <c r="P229" i="14"/>
  <c r="I291" i="14"/>
  <c r="I290" i="14"/>
  <c r="J289" i="14"/>
  <c r="P220" i="14"/>
  <c r="Q219" i="14"/>
  <c r="Q221" i="14" s="1"/>
  <c r="N240" i="14"/>
  <c r="N241" i="14"/>
  <c r="O239" i="14"/>
  <c r="X149" i="14"/>
  <c r="W151" i="14"/>
  <c r="W150" i="14"/>
  <c r="AA111" i="14"/>
  <c r="AA110" i="14"/>
  <c r="AB109" i="14"/>
  <c r="T180" i="14"/>
  <c r="T181" i="14"/>
  <c r="U179" i="14"/>
  <c r="K279" i="14"/>
  <c r="J280" i="14"/>
  <c r="J281" i="14"/>
  <c r="AG50" i="14"/>
  <c r="AG51" i="14"/>
  <c r="U171" i="14"/>
  <c r="V169" i="14"/>
  <c r="U170" i="14"/>
  <c r="H301" i="14"/>
  <c r="I299" i="14"/>
  <c r="H300" i="14"/>
  <c r="AX40" i="14" l="1"/>
  <c r="AQ45" i="14" s="1"/>
  <c r="AN45" i="14"/>
  <c r="AX50" i="14"/>
  <c r="AQ55" i="14" s="1"/>
  <c r="AV40" i="14"/>
  <c r="AQ43" i="14" s="1"/>
  <c r="BP345" i="14" s="1"/>
  <c r="AV50" i="14"/>
  <c r="AQ53" i="14" s="1"/>
  <c r="AA140" i="15"/>
  <c r="AA141" i="15"/>
  <c r="AB139" i="15"/>
  <c r="Z159" i="15"/>
  <c r="Y161" i="15"/>
  <c r="Y160" i="15"/>
  <c r="V191" i="15"/>
  <c r="W189" i="15"/>
  <c r="V190" i="15"/>
  <c r="L291" i="15"/>
  <c r="M289" i="15"/>
  <c r="L290" i="15"/>
  <c r="U201" i="15"/>
  <c r="U200" i="15"/>
  <c r="V199" i="15"/>
  <c r="AW70" i="15"/>
  <c r="AU70" i="15"/>
  <c r="J319" i="15"/>
  <c r="I320" i="15"/>
  <c r="I321" i="15"/>
  <c r="AE101" i="15"/>
  <c r="AE100" i="15"/>
  <c r="AF99" i="15"/>
  <c r="AF91" i="15"/>
  <c r="AF90" i="15"/>
  <c r="AG89" i="15"/>
  <c r="BE71" i="15"/>
  <c r="BD71" i="15"/>
  <c r="T210" i="15"/>
  <c r="T211" i="15"/>
  <c r="U209" i="15"/>
  <c r="N270" i="15"/>
  <c r="O269" i="15"/>
  <c r="N271" i="15"/>
  <c r="AD111" i="15"/>
  <c r="AD110" i="15"/>
  <c r="AE109" i="15"/>
  <c r="N279" i="15"/>
  <c r="M280" i="15"/>
  <c r="M281" i="15"/>
  <c r="BF60" i="15"/>
  <c r="BF63" i="15"/>
  <c r="AO63" i="15" s="1"/>
  <c r="BJ60" i="15" s="1"/>
  <c r="AB131" i="15"/>
  <c r="AB130" i="15"/>
  <c r="AC129" i="15"/>
  <c r="I329" i="15"/>
  <c r="H331" i="15"/>
  <c r="H330" i="15"/>
  <c r="BG60" i="15"/>
  <c r="BG63" i="15"/>
  <c r="AO65" i="15" s="1"/>
  <c r="AC121" i="15"/>
  <c r="AC120" i="15"/>
  <c r="AD119" i="15"/>
  <c r="W181" i="15"/>
  <c r="X179" i="15"/>
  <c r="W180" i="15"/>
  <c r="Z150" i="15"/>
  <c r="Z151" i="15"/>
  <c r="AA149" i="15"/>
  <c r="R231" i="15"/>
  <c r="R230" i="15"/>
  <c r="S229" i="15"/>
  <c r="AG80" i="15"/>
  <c r="BC80" i="15" s="1"/>
  <c r="AG81" i="15"/>
  <c r="AT80" i="15"/>
  <c r="Y169" i="15"/>
  <c r="X170" i="15"/>
  <c r="X171" i="15"/>
  <c r="O260" i="15"/>
  <c r="P259" i="15"/>
  <c r="O261" i="15"/>
  <c r="S221" i="15"/>
  <c r="S220" i="15"/>
  <c r="T219" i="15"/>
  <c r="R239" i="15"/>
  <c r="Q240" i="15"/>
  <c r="Q241" i="15"/>
  <c r="K301" i="15"/>
  <c r="K300" i="15"/>
  <c r="L299" i="15"/>
  <c r="J311" i="15"/>
  <c r="K309" i="15"/>
  <c r="J310" i="15"/>
  <c r="Q249" i="15"/>
  <c r="P250" i="15"/>
  <c r="P251" i="15"/>
  <c r="AN65" i="15"/>
  <c r="AN63" i="15"/>
  <c r="BJ30" i="14"/>
  <c r="BK330" i="14"/>
  <c r="BE341" i="14" s="1"/>
  <c r="AD344" i="14" s="1"/>
  <c r="W169" i="14"/>
  <c r="V171" i="14"/>
  <c r="V170" i="14"/>
  <c r="AC109" i="14"/>
  <c r="AB110" i="14"/>
  <c r="AB111" i="14"/>
  <c r="AG60" i="14"/>
  <c r="BC60" i="14" s="1"/>
  <c r="AG61" i="14"/>
  <c r="AT60" i="14"/>
  <c r="X159" i="14"/>
  <c r="W160" i="14"/>
  <c r="W161" i="14"/>
  <c r="BD51" i="14"/>
  <c r="AC100" i="14"/>
  <c r="AD99" i="14"/>
  <c r="AC101" i="14"/>
  <c r="F330" i="14"/>
  <c r="F331" i="14"/>
  <c r="G329" i="14"/>
  <c r="G320" i="14"/>
  <c r="H319" i="14"/>
  <c r="G321" i="14"/>
  <c r="BQ345" i="14"/>
  <c r="AG69" i="14"/>
  <c r="AF71" i="14"/>
  <c r="AF70" i="14"/>
  <c r="R219" i="14"/>
  <c r="R221" i="14" s="1"/>
  <c r="Q220" i="14"/>
  <c r="BQ344" i="14"/>
  <c r="BP344" i="14"/>
  <c r="I300" i="14"/>
  <c r="I301" i="14"/>
  <c r="J299" i="14"/>
  <c r="K280" i="14"/>
  <c r="K281" i="14"/>
  <c r="L279" i="14"/>
  <c r="Z131" i="14"/>
  <c r="Z130" i="14"/>
  <c r="AA129" i="14"/>
  <c r="AA121" i="14"/>
  <c r="AA120" i="14"/>
  <c r="AB119" i="14"/>
  <c r="U189" i="14"/>
  <c r="T191" i="14"/>
  <c r="T190" i="14"/>
  <c r="BJ20" i="14"/>
  <c r="Y141" i="14"/>
  <c r="Z139" i="14"/>
  <c r="Y140" i="14"/>
  <c r="X151" i="14"/>
  <c r="Y149" i="14"/>
  <c r="X150" i="14"/>
  <c r="BG40" i="14"/>
  <c r="BG43" i="14"/>
  <c r="AO45" i="14" s="1"/>
  <c r="Q229" i="14"/>
  <c r="P231" i="14"/>
  <c r="P230" i="14"/>
  <c r="H310" i="14"/>
  <c r="I309" i="14"/>
  <c r="H311" i="14"/>
  <c r="R210" i="14"/>
  <c r="S209" i="14"/>
  <c r="R211" i="14"/>
  <c r="AD90" i="14"/>
  <c r="AE89" i="14"/>
  <c r="AD91" i="14"/>
  <c r="BF43" i="14"/>
  <c r="AO43" i="14" s="1"/>
  <c r="BF40" i="14"/>
  <c r="T199" i="14"/>
  <c r="S201" i="14"/>
  <c r="S200" i="14"/>
  <c r="L271" i="14"/>
  <c r="M269" i="14"/>
  <c r="L270" i="14"/>
  <c r="V179" i="14"/>
  <c r="U180" i="14"/>
  <c r="U181" i="14"/>
  <c r="O240" i="14"/>
  <c r="P239" i="14"/>
  <c r="O241" i="14"/>
  <c r="J290" i="14"/>
  <c r="K289" i="14"/>
  <c r="J291" i="14"/>
  <c r="M260" i="14"/>
  <c r="N259" i="14"/>
  <c r="M261" i="14"/>
  <c r="N250" i="14"/>
  <c r="O249" i="14"/>
  <c r="N251" i="14"/>
  <c r="AF79" i="14"/>
  <c r="AE80" i="14"/>
  <c r="AE81" i="14"/>
  <c r="AN43" i="14"/>
  <c r="O270" i="15" l="1"/>
  <c r="P269" i="15"/>
  <c r="O271" i="15"/>
  <c r="R240" i="15"/>
  <c r="S239" i="15"/>
  <c r="R241" i="15"/>
  <c r="J321" i="15"/>
  <c r="J320" i="15"/>
  <c r="K319" i="15"/>
  <c r="T220" i="15"/>
  <c r="T221" i="15"/>
  <c r="U219" i="15"/>
  <c r="Q250" i="15"/>
  <c r="R249" i="15"/>
  <c r="Q251" i="15"/>
  <c r="S230" i="15"/>
  <c r="S231" i="15"/>
  <c r="T229" i="15"/>
  <c r="BF70" i="15"/>
  <c r="BF73" i="15"/>
  <c r="AO73" i="15" s="1"/>
  <c r="BJ70" i="15" s="1"/>
  <c r="AX70" i="15"/>
  <c r="AQ75" i="15" s="1"/>
  <c r="BQ348" i="15" s="1"/>
  <c r="Z161" i="15"/>
  <c r="AA159" i="15"/>
  <c r="Z160" i="15"/>
  <c r="N280" i="15"/>
  <c r="N281" i="15"/>
  <c r="O279" i="15"/>
  <c r="BG70" i="15"/>
  <c r="BG73" i="15"/>
  <c r="AO75" i="15" s="1"/>
  <c r="V201" i="15"/>
  <c r="V200" i="15"/>
  <c r="W199" i="15"/>
  <c r="AB141" i="15"/>
  <c r="AB140" i="15"/>
  <c r="AC139" i="15"/>
  <c r="Y171" i="15"/>
  <c r="Z169" i="15"/>
  <c r="Y170" i="15"/>
  <c r="AW80" i="15"/>
  <c r="AU80" i="15"/>
  <c r="X181" i="15"/>
  <c r="Y179" i="15"/>
  <c r="X180" i="15"/>
  <c r="W191" i="15"/>
  <c r="W190" i="15"/>
  <c r="X189" i="15"/>
  <c r="U210" i="15"/>
  <c r="U211" i="15"/>
  <c r="V209" i="15"/>
  <c r="BD81" i="15"/>
  <c r="BE81" i="15"/>
  <c r="AD121" i="15"/>
  <c r="AD120" i="15"/>
  <c r="AE119" i="15"/>
  <c r="AN73" i="15"/>
  <c r="AN75" i="15"/>
  <c r="AV80" i="15"/>
  <c r="AQ83" i="15" s="1"/>
  <c r="BP349" i="15" s="1"/>
  <c r="K311" i="15"/>
  <c r="K310" i="15"/>
  <c r="L309" i="15"/>
  <c r="AG91" i="15"/>
  <c r="AG90" i="15"/>
  <c r="BC90" i="15" s="1"/>
  <c r="AT90" i="15"/>
  <c r="P260" i="15"/>
  <c r="Q259" i="15"/>
  <c r="P261" i="15"/>
  <c r="AA151" i="15"/>
  <c r="AA150" i="15"/>
  <c r="AB149" i="15"/>
  <c r="AE111" i="15"/>
  <c r="AE110" i="15"/>
  <c r="AF109" i="15"/>
  <c r="L301" i="15"/>
  <c r="M299" i="15"/>
  <c r="L300" i="15"/>
  <c r="J329" i="15"/>
  <c r="I331" i="15"/>
  <c r="I330" i="15"/>
  <c r="AF101" i="15"/>
  <c r="AF100" i="15"/>
  <c r="AG99" i="15"/>
  <c r="M291" i="15"/>
  <c r="N289" i="15"/>
  <c r="M290" i="15"/>
  <c r="AV70" i="15"/>
  <c r="AQ73" i="15" s="1"/>
  <c r="BP348" i="15" s="1"/>
  <c r="AC131" i="15"/>
  <c r="AC130" i="15"/>
  <c r="AD129" i="15"/>
  <c r="BJ40" i="14"/>
  <c r="Z149" i="14"/>
  <c r="Y151" i="14"/>
  <c r="Y150" i="14"/>
  <c r="Y159" i="14"/>
  <c r="X161" i="14"/>
  <c r="X160" i="14"/>
  <c r="AB129" i="14"/>
  <c r="AA130" i="14"/>
  <c r="AA131" i="14"/>
  <c r="AW60" i="14"/>
  <c r="AU60" i="14"/>
  <c r="AA139" i="14"/>
  <c r="Z141" i="14"/>
  <c r="Z140" i="14"/>
  <c r="U199" i="14"/>
  <c r="T200" i="14"/>
  <c r="T201" i="14"/>
  <c r="N261" i="14"/>
  <c r="N260" i="14"/>
  <c r="O259" i="14"/>
  <c r="AG70" i="14"/>
  <c r="BC70" i="14" s="1"/>
  <c r="AG71" i="14"/>
  <c r="AT70" i="14"/>
  <c r="AD109" i="14"/>
  <c r="AC110" i="14"/>
  <c r="AC111" i="14"/>
  <c r="AG79" i="14"/>
  <c r="AF80" i="14"/>
  <c r="AF81" i="14"/>
  <c r="R220" i="14"/>
  <c r="S219" i="14"/>
  <c r="S221" i="14" s="1"/>
  <c r="K291" i="14"/>
  <c r="K290" i="14"/>
  <c r="L289" i="14"/>
  <c r="M271" i="14"/>
  <c r="N269" i="14"/>
  <c r="M270" i="14"/>
  <c r="O251" i="14"/>
  <c r="P249" i="14"/>
  <c r="O250" i="14"/>
  <c r="W179" i="14"/>
  <c r="V180" i="14"/>
  <c r="V181" i="14"/>
  <c r="BG53" i="14"/>
  <c r="BG50" i="14"/>
  <c r="P241" i="14"/>
  <c r="P240" i="14"/>
  <c r="Q239" i="14"/>
  <c r="AN53" i="14"/>
  <c r="G331" i="14"/>
  <c r="H329" i="14"/>
  <c r="G330" i="14"/>
  <c r="BD61" i="14"/>
  <c r="BE61" i="14"/>
  <c r="J309" i="14"/>
  <c r="I311" i="14"/>
  <c r="I310" i="14"/>
  <c r="L280" i="14"/>
  <c r="L281" i="14"/>
  <c r="M279" i="14"/>
  <c r="AE99" i="14"/>
  <c r="AD101" i="14"/>
  <c r="AD100" i="14"/>
  <c r="AF89" i="14"/>
  <c r="AE91" i="14"/>
  <c r="AE90" i="14"/>
  <c r="Q231" i="14"/>
  <c r="R229" i="14"/>
  <c r="Q230" i="14"/>
  <c r="J301" i="14"/>
  <c r="K299" i="14"/>
  <c r="J300" i="14"/>
  <c r="BF53" i="14"/>
  <c r="BF50" i="14"/>
  <c r="V189" i="14"/>
  <c r="U191" i="14"/>
  <c r="U190" i="14"/>
  <c r="X169" i="14"/>
  <c r="W171" i="14"/>
  <c r="W170" i="14"/>
  <c r="AC119" i="14"/>
  <c r="AB120" i="14"/>
  <c r="AB121" i="14"/>
  <c r="S211" i="14"/>
  <c r="S210" i="14"/>
  <c r="T209" i="14"/>
  <c r="H321" i="14"/>
  <c r="H320" i="14"/>
  <c r="I319" i="14"/>
  <c r="AN65" i="14" l="1"/>
  <c r="AV60" i="14"/>
  <c r="AQ63" i="14" s="1"/>
  <c r="BP347" i="14" s="1"/>
  <c r="BE91" i="15"/>
  <c r="BD91" i="15"/>
  <c r="X191" i="15"/>
  <c r="X190" i="15"/>
  <c r="Y189" i="15"/>
  <c r="AF111" i="15"/>
  <c r="AF110" i="15"/>
  <c r="AG109" i="15"/>
  <c r="AG100" i="15"/>
  <c r="BC100" i="15" s="1"/>
  <c r="AG101" i="15"/>
  <c r="AT100" i="15"/>
  <c r="L310" i="15"/>
  <c r="M309" i="15"/>
  <c r="L311" i="15"/>
  <c r="AC149" i="15"/>
  <c r="AB150" i="15"/>
  <c r="AB151" i="15"/>
  <c r="AE121" i="15"/>
  <c r="AE120" i="15"/>
  <c r="AF119" i="15"/>
  <c r="Y180" i="15"/>
  <c r="Y181" i="15"/>
  <c r="Z179" i="15"/>
  <c r="O280" i="15"/>
  <c r="O281" i="15"/>
  <c r="P279" i="15"/>
  <c r="R251" i="15"/>
  <c r="R250" i="15"/>
  <c r="S249" i="15"/>
  <c r="J330" i="15"/>
  <c r="J331" i="15"/>
  <c r="K329" i="15"/>
  <c r="R259" i="15"/>
  <c r="Q260" i="15"/>
  <c r="Q261" i="15"/>
  <c r="BF80" i="15"/>
  <c r="BF83" i="15"/>
  <c r="AO83" i="15" s="1"/>
  <c r="BJ80" i="15" s="1"/>
  <c r="P271" i="15"/>
  <c r="Q269" i="15"/>
  <c r="P270" i="15"/>
  <c r="V210" i="15"/>
  <c r="V211" i="15"/>
  <c r="W209" i="15"/>
  <c r="AA169" i="15"/>
  <c r="Z170" i="15"/>
  <c r="Z171" i="15"/>
  <c r="AX80" i="15"/>
  <c r="AQ85" i="15" s="1"/>
  <c r="BQ349" i="15" s="1"/>
  <c r="M300" i="15"/>
  <c r="N299" i="15"/>
  <c r="M301" i="15"/>
  <c r="U220" i="15"/>
  <c r="U221" i="15"/>
  <c r="V219" i="15"/>
  <c r="N290" i="15"/>
  <c r="O289" i="15"/>
  <c r="N291" i="15"/>
  <c r="K320" i="15"/>
  <c r="K321" i="15"/>
  <c r="L319" i="15"/>
  <c r="W201" i="15"/>
  <c r="W200" i="15"/>
  <c r="X199" i="15"/>
  <c r="T230" i="15"/>
  <c r="T231" i="15"/>
  <c r="U229" i="15"/>
  <c r="S241" i="15"/>
  <c r="S240" i="15"/>
  <c r="T239" i="15"/>
  <c r="AN83" i="15"/>
  <c r="AN85" i="15"/>
  <c r="AD131" i="15"/>
  <c r="AD130" i="15"/>
  <c r="AE129" i="15"/>
  <c r="BG80" i="15"/>
  <c r="BG83" i="15"/>
  <c r="AO85" i="15" s="1"/>
  <c r="AW90" i="15"/>
  <c r="AU90" i="15"/>
  <c r="AC140" i="15"/>
  <c r="AC141" i="15"/>
  <c r="AD139" i="15"/>
  <c r="AB159" i="15"/>
  <c r="AA160" i="15"/>
  <c r="AA161" i="15"/>
  <c r="BJ50" i="14"/>
  <c r="M281" i="14"/>
  <c r="M280" i="14"/>
  <c r="N279" i="14"/>
  <c r="P250" i="14"/>
  <c r="P251" i="14"/>
  <c r="Q249" i="14"/>
  <c r="I321" i="14"/>
  <c r="J319" i="14"/>
  <c r="I320" i="14"/>
  <c r="J311" i="14"/>
  <c r="J310" i="14"/>
  <c r="K309" i="14"/>
  <c r="Q240" i="14"/>
  <c r="R239" i="14"/>
  <c r="Q241" i="14"/>
  <c r="BG63" i="14"/>
  <c r="AO65" i="14" s="1"/>
  <c r="BG60" i="14"/>
  <c r="N270" i="14"/>
  <c r="O269" i="14"/>
  <c r="N271" i="14"/>
  <c r="Y161" i="14"/>
  <c r="Z159" i="14"/>
  <c r="Y160" i="14"/>
  <c r="T211" i="14"/>
  <c r="U209" i="14"/>
  <c r="T210" i="14"/>
  <c r="AG89" i="14"/>
  <c r="AF91" i="14"/>
  <c r="AF90" i="14"/>
  <c r="BF63" i="14"/>
  <c r="AO63" i="14" s="1"/>
  <c r="BF60" i="14"/>
  <c r="AA140" i="14"/>
  <c r="AB139" i="14"/>
  <c r="AA141" i="14"/>
  <c r="R230" i="14"/>
  <c r="S229" i="14"/>
  <c r="R231" i="14"/>
  <c r="AU70" i="14"/>
  <c r="AW70" i="14"/>
  <c r="AX70" i="14" s="1"/>
  <c r="AQ75" i="14" s="1"/>
  <c r="Z151" i="14"/>
  <c r="Z150" i="14"/>
  <c r="AA149" i="14"/>
  <c r="K301" i="14"/>
  <c r="K300" i="14"/>
  <c r="L299" i="14"/>
  <c r="AC120" i="14"/>
  <c r="AD119" i="14"/>
  <c r="AC121" i="14"/>
  <c r="AB130" i="14"/>
  <c r="AB131" i="14"/>
  <c r="AC129" i="14"/>
  <c r="BP346" i="14"/>
  <c r="BQ346" i="14"/>
  <c r="W181" i="14"/>
  <c r="W180" i="14"/>
  <c r="X179" i="14"/>
  <c r="O260" i="14"/>
  <c r="P259" i="14"/>
  <c r="O261" i="14"/>
  <c r="AG80" i="14"/>
  <c r="BC80" i="14" s="1"/>
  <c r="AG81" i="14"/>
  <c r="AT80" i="14"/>
  <c r="X171" i="14"/>
  <c r="Y169" i="14"/>
  <c r="X170" i="14"/>
  <c r="V191" i="14"/>
  <c r="V190" i="14"/>
  <c r="W189" i="14"/>
  <c r="L291" i="14"/>
  <c r="L290" i="14"/>
  <c r="M289" i="14"/>
  <c r="AE109" i="14"/>
  <c r="AD110" i="14"/>
  <c r="AD111" i="14"/>
  <c r="U200" i="14"/>
  <c r="V199" i="14"/>
  <c r="U201" i="14"/>
  <c r="AX60" i="14"/>
  <c r="AQ65" i="14" s="1"/>
  <c r="BQ347" i="14" s="1"/>
  <c r="H331" i="14"/>
  <c r="I329" i="14"/>
  <c r="H330" i="14"/>
  <c r="AF99" i="14"/>
  <c r="AE100" i="14"/>
  <c r="AE101" i="14"/>
  <c r="T219" i="14"/>
  <c r="T221" i="14" s="1"/>
  <c r="S220" i="14"/>
  <c r="BE71" i="14"/>
  <c r="BD71" i="14"/>
  <c r="AN63" i="14"/>
  <c r="AD140" i="15" l="1"/>
  <c r="AE139" i="15"/>
  <c r="AD141" i="15"/>
  <c r="BE101" i="15"/>
  <c r="BD101" i="15"/>
  <c r="AG110" i="15"/>
  <c r="BC110" i="15" s="1"/>
  <c r="AG111" i="15"/>
  <c r="AT110" i="15"/>
  <c r="L320" i="15"/>
  <c r="L321" i="15"/>
  <c r="M319" i="15"/>
  <c r="O299" i="15"/>
  <c r="N300" i="15"/>
  <c r="N301" i="15"/>
  <c r="AN93" i="15"/>
  <c r="AN95" i="15"/>
  <c r="AV90" i="15"/>
  <c r="AQ93" i="15" s="1"/>
  <c r="BP350" i="15" s="1"/>
  <c r="T241" i="15"/>
  <c r="T240" i="15"/>
  <c r="U239" i="15"/>
  <c r="O290" i="15"/>
  <c r="P289" i="15"/>
  <c r="O291" i="15"/>
  <c r="AD149" i="15"/>
  <c r="AC150" i="15"/>
  <c r="AC151" i="15"/>
  <c r="P280" i="15"/>
  <c r="Q279" i="15"/>
  <c r="P281" i="15"/>
  <c r="BF90" i="15"/>
  <c r="BF93" i="15"/>
  <c r="AO93" i="15" s="1"/>
  <c r="BJ90" i="15" s="1"/>
  <c r="AE130" i="15"/>
  <c r="AE131" i="15"/>
  <c r="AF129" i="15"/>
  <c r="U231" i="15"/>
  <c r="U230" i="15"/>
  <c r="V229" i="15"/>
  <c r="V221" i="15"/>
  <c r="V220" i="15"/>
  <c r="W219" i="15"/>
  <c r="AA170" i="15"/>
  <c r="AA171" i="15"/>
  <c r="AB169" i="15"/>
  <c r="M310" i="15"/>
  <c r="M311" i="15"/>
  <c r="N309" i="15"/>
  <c r="BG90" i="15"/>
  <c r="BG93" i="15"/>
  <c r="AO95" i="15" s="1"/>
  <c r="K331" i="15"/>
  <c r="K330" i="15"/>
  <c r="L329" i="15"/>
  <c r="AF120" i="15"/>
  <c r="AF121" i="15"/>
  <c r="AG119" i="15"/>
  <c r="Q271" i="15"/>
  <c r="R269" i="15"/>
  <c r="Q270" i="15"/>
  <c r="S251" i="15"/>
  <c r="S250" i="15"/>
  <c r="T249" i="15"/>
  <c r="Y190" i="15"/>
  <c r="Y191" i="15"/>
  <c r="Z189" i="15"/>
  <c r="AX90" i="15"/>
  <c r="AQ95" i="15" s="1"/>
  <c r="BQ350" i="15" s="1"/>
  <c r="W211" i="15"/>
  <c r="W210" i="15"/>
  <c r="X209" i="15"/>
  <c r="Z181" i="15"/>
  <c r="AA179" i="15"/>
  <c r="Z180" i="15"/>
  <c r="AU100" i="15"/>
  <c r="AW100" i="15"/>
  <c r="AX100" i="15" s="1"/>
  <c r="AQ105" i="15" s="1"/>
  <c r="BQ351" i="15" s="1"/>
  <c r="AC159" i="15"/>
  <c r="AB160" i="15"/>
  <c r="AB161" i="15"/>
  <c r="X200" i="15"/>
  <c r="X201" i="15"/>
  <c r="Y199" i="15"/>
  <c r="R261" i="15"/>
  <c r="R260" i="15"/>
  <c r="S259" i="15"/>
  <c r="BJ60" i="14"/>
  <c r="M299" i="14"/>
  <c r="L300" i="14"/>
  <c r="L301" i="14"/>
  <c r="S231" i="14"/>
  <c r="S230" i="14"/>
  <c r="T229" i="14"/>
  <c r="U210" i="14"/>
  <c r="U211" i="14"/>
  <c r="V209" i="14"/>
  <c r="V201" i="14"/>
  <c r="V200" i="14"/>
  <c r="W199" i="14"/>
  <c r="AB140" i="14"/>
  <c r="AC139" i="14"/>
  <c r="AB141" i="14"/>
  <c r="Z161" i="14"/>
  <c r="Z160" i="14"/>
  <c r="AA159" i="14"/>
  <c r="K310" i="14"/>
  <c r="K311" i="14"/>
  <c r="L309" i="14"/>
  <c r="N281" i="14"/>
  <c r="N280" i="14"/>
  <c r="O279" i="14"/>
  <c r="J321" i="14"/>
  <c r="K319" i="14"/>
  <c r="J320" i="14"/>
  <c r="T220" i="14"/>
  <c r="U219" i="14"/>
  <c r="U221" i="14" s="1"/>
  <c r="Y170" i="14"/>
  <c r="Y171" i="14"/>
  <c r="Z169" i="14"/>
  <c r="X181" i="14"/>
  <c r="X180" i="14"/>
  <c r="Y179" i="14"/>
  <c r="BE81" i="14"/>
  <c r="BD81" i="14"/>
  <c r="AF109" i="14"/>
  <c r="AE110" i="14"/>
  <c r="AE111" i="14"/>
  <c r="AN73" i="14"/>
  <c r="AV70" i="14"/>
  <c r="AQ73" i="14" s="1"/>
  <c r="AW80" i="14"/>
  <c r="AU80" i="14"/>
  <c r="O270" i="14"/>
  <c r="P269" i="14"/>
  <c r="O271" i="14"/>
  <c r="I331" i="14"/>
  <c r="I330" i="14"/>
  <c r="J329" i="14"/>
  <c r="W191" i="14"/>
  <c r="W190" i="14"/>
  <c r="X189" i="14"/>
  <c r="AG91" i="14"/>
  <c r="AG90" i="14"/>
  <c r="BC90" i="14" s="1"/>
  <c r="AT90" i="14"/>
  <c r="Q250" i="14"/>
  <c r="R249" i="14"/>
  <c r="Q251" i="14"/>
  <c r="BF70" i="14"/>
  <c r="BF73" i="14"/>
  <c r="AO73" i="14" s="1"/>
  <c r="P260" i="14"/>
  <c r="Q259" i="14"/>
  <c r="P261" i="14"/>
  <c r="AA150" i="14"/>
  <c r="AB149" i="14"/>
  <c r="AA151" i="14"/>
  <c r="BG73" i="14"/>
  <c r="AO75" i="14" s="1"/>
  <c r="BG70" i="14"/>
  <c r="AC131" i="14"/>
  <c r="AD129" i="14"/>
  <c r="AC130" i="14"/>
  <c r="R240" i="14"/>
  <c r="S239" i="14"/>
  <c r="R241" i="14"/>
  <c r="M291" i="14"/>
  <c r="M290" i="14"/>
  <c r="N289" i="14"/>
  <c r="AG99" i="14"/>
  <c r="AF100" i="14"/>
  <c r="AF101" i="14"/>
  <c r="AE119" i="14"/>
  <c r="AD121" i="14"/>
  <c r="AD120" i="14"/>
  <c r="Y200" i="15" l="1"/>
  <c r="Y201" i="15"/>
  <c r="Z199" i="15"/>
  <c r="M321" i="15"/>
  <c r="M320" i="15"/>
  <c r="N319" i="15"/>
  <c r="Z190" i="15"/>
  <c r="Z191" i="15"/>
  <c r="AA189" i="15"/>
  <c r="Q281" i="15"/>
  <c r="R279" i="15"/>
  <c r="Q280" i="15"/>
  <c r="L331" i="15"/>
  <c r="M329" i="15"/>
  <c r="L330" i="15"/>
  <c r="AW110" i="15"/>
  <c r="AX110" i="15" s="1"/>
  <c r="AQ115" i="15" s="1"/>
  <c r="BQ352" i="15" s="1"/>
  <c r="AU110" i="15"/>
  <c r="U249" i="15"/>
  <c r="T250" i="15"/>
  <c r="T251" i="15"/>
  <c r="W229" i="15"/>
  <c r="V230" i="15"/>
  <c r="V231" i="15"/>
  <c r="AC160" i="15"/>
  <c r="AC161" i="15"/>
  <c r="AD159" i="15"/>
  <c r="BE111" i="15"/>
  <c r="BD111" i="15"/>
  <c r="BF100" i="15"/>
  <c r="BF103" i="15"/>
  <c r="AO103" i="15" s="1"/>
  <c r="BJ100" i="15" s="1"/>
  <c r="AN103" i="15"/>
  <c r="AN105" i="15"/>
  <c r="AV100" i="15"/>
  <c r="AQ103" i="15" s="1"/>
  <c r="BP351" i="15" s="1"/>
  <c r="N311" i="15"/>
  <c r="N310" i="15"/>
  <c r="O309" i="15"/>
  <c r="P291" i="15"/>
  <c r="Q289" i="15"/>
  <c r="P290" i="15"/>
  <c r="BG103" i="15"/>
  <c r="AO105" i="15" s="1"/>
  <c r="BG100" i="15"/>
  <c r="AA181" i="15"/>
  <c r="AB179" i="15"/>
  <c r="AA180" i="15"/>
  <c r="V239" i="15"/>
  <c r="U240" i="15"/>
  <c r="U241" i="15"/>
  <c r="AE140" i="15"/>
  <c r="AF139" i="15"/>
  <c r="AE141" i="15"/>
  <c r="AB171" i="15"/>
  <c r="AC169" i="15"/>
  <c r="AB170" i="15"/>
  <c r="X219" i="15"/>
  <c r="W221" i="15"/>
  <c r="W220" i="15"/>
  <c r="AD150" i="15"/>
  <c r="AE149" i="15"/>
  <c r="AD151" i="15"/>
  <c r="AF130" i="15"/>
  <c r="AF131" i="15"/>
  <c r="AG129" i="15"/>
  <c r="S269" i="15"/>
  <c r="R270" i="15"/>
  <c r="R271" i="15"/>
  <c r="S261" i="15"/>
  <c r="T259" i="15"/>
  <c r="S260" i="15"/>
  <c r="AG120" i="15"/>
  <c r="BC120" i="15" s="1"/>
  <c r="AG121" i="15"/>
  <c r="AT120" i="15"/>
  <c r="Y209" i="15"/>
  <c r="X210" i="15"/>
  <c r="X211" i="15"/>
  <c r="O301" i="15"/>
  <c r="O300" i="15"/>
  <c r="P299" i="15"/>
  <c r="BJ70" i="14"/>
  <c r="BP348" i="14"/>
  <c r="BQ348" i="14"/>
  <c r="V211" i="14"/>
  <c r="V210" i="14"/>
  <c r="W209" i="14"/>
  <c r="AD131" i="14"/>
  <c r="AE129" i="14"/>
  <c r="AD130" i="14"/>
  <c r="AA160" i="14"/>
  <c r="AB159" i="14"/>
  <c r="AA161" i="14"/>
  <c r="T230" i="14"/>
  <c r="U229" i="14"/>
  <c r="T231" i="14"/>
  <c r="R251" i="14"/>
  <c r="R250" i="14"/>
  <c r="S249" i="14"/>
  <c r="P270" i="14"/>
  <c r="Q269" i="14"/>
  <c r="P271" i="14"/>
  <c r="AF110" i="14"/>
  <c r="AF111" i="14"/>
  <c r="AG109" i="14"/>
  <c r="U220" i="14"/>
  <c r="V219" i="14"/>
  <c r="V221" i="14" s="1"/>
  <c r="BF80" i="14"/>
  <c r="BF83" i="14"/>
  <c r="AO83" i="14" s="1"/>
  <c r="S241" i="14"/>
  <c r="S240" i="14"/>
  <c r="T239" i="14"/>
  <c r="BE91" i="14"/>
  <c r="BD91" i="14"/>
  <c r="K320" i="14"/>
  <c r="K321" i="14"/>
  <c r="L319" i="14"/>
  <c r="AC141" i="14"/>
  <c r="AD139" i="14"/>
  <c r="AC140" i="14"/>
  <c r="AF119" i="14"/>
  <c r="AE121" i="14"/>
  <c r="AE120" i="14"/>
  <c r="AB150" i="14"/>
  <c r="AC149" i="14"/>
  <c r="AB151" i="14"/>
  <c r="M301" i="14"/>
  <c r="M300" i="14"/>
  <c r="N299" i="14"/>
  <c r="Q261" i="14"/>
  <c r="Q260" i="14"/>
  <c r="R259" i="14"/>
  <c r="J330" i="14"/>
  <c r="K329" i="14"/>
  <c r="J331" i="14"/>
  <c r="Z170" i="14"/>
  <c r="AA169" i="14"/>
  <c r="Z171" i="14"/>
  <c r="L311" i="14"/>
  <c r="L310" i="14"/>
  <c r="M309" i="14"/>
  <c r="AW90" i="14"/>
  <c r="AX90" i="14" s="1"/>
  <c r="AQ95" i="14" s="1"/>
  <c r="AU90" i="14"/>
  <c r="AN83" i="14"/>
  <c r="AV80" i="14"/>
  <c r="AQ83" i="14" s="1"/>
  <c r="BG83" i="14"/>
  <c r="AO85" i="14" s="1"/>
  <c r="BG80" i="14"/>
  <c r="AG100" i="14"/>
  <c r="BC100" i="14" s="1"/>
  <c r="AG101" i="14"/>
  <c r="AT100" i="14"/>
  <c r="AX80" i="14"/>
  <c r="AQ85" i="14" s="1"/>
  <c r="O289" i="14"/>
  <c r="N290" i="14"/>
  <c r="N291" i="14"/>
  <c r="X191" i="14"/>
  <c r="X190" i="14"/>
  <c r="Y189" i="14"/>
  <c r="Y181" i="14"/>
  <c r="Y180" i="14"/>
  <c r="Z179" i="14"/>
  <c r="O281" i="14"/>
  <c r="O280" i="14"/>
  <c r="P279" i="14"/>
  <c r="W201" i="14"/>
  <c r="W200" i="14"/>
  <c r="X199" i="14"/>
  <c r="S279" i="15" l="1"/>
  <c r="R281" i="15"/>
  <c r="R280" i="15"/>
  <c r="AC179" i="15"/>
  <c r="AB180" i="15"/>
  <c r="AB181" i="15"/>
  <c r="X221" i="15"/>
  <c r="X220" i="15"/>
  <c r="Y219" i="15"/>
  <c r="W230" i="15"/>
  <c r="X229" i="15"/>
  <c r="W231" i="15"/>
  <c r="AB189" i="15"/>
  <c r="AA191" i="15"/>
  <c r="AA190" i="15"/>
  <c r="Q299" i="15"/>
  <c r="P300" i="15"/>
  <c r="P301" i="15"/>
  <c r="AD169" i="15"/>
  <c r="AC170" i="15"/>
  <c r="AC171" i="15"/>
  <c r="T269" i="15"/>
  <c r="S270" i="15"/>
  <c r="S271" i="15"/>
  <c r="N320" i="15"/>
  <c r="N321" i="15"/>
  <c r="O319" i="15"/>
  <c r="AG131" i="15"/>
  <c r="AG130" i="15"/>
  <c r="BC130" i="15" s="1"/>
  <c r="AT130" i="15"/>
  <c r="Q290" i="15"/>
  <c r="Q291" i="15"/>
  <c r="R289" i="15"/>
  <c r="AN113" i="15"/>
  <c r="AN115" i="15"/>
  <c r="AV110" i="15"/>
  <c r="AQ113" i="15" s="1"/>
  <c r="BP352" i="15" s="1"/>
  <c r="BF113" i="15"/>
  <c r="AO113" i="15" s="1"/>
  <c r="BJ110" i="15" s="1"/>
  <c r="BF110" i="15"/>
  <c r="Y211" i="15"/>
  <c r="Y210" i="15"/>
  <c r="Z209" i="15"/>
  <c r="BG110" i="15"/>
  <c r="BG113" i="15"/>
  <c r="AO115" i="15" s="1"/>
  <c r="AW120" i="15"/>
  <c r="AX120" i="15" s="1"/>
  <c r="AQ125" i="15" s="1"/>
  <c r="BQ353" i="15" s="1"/>
  <c r="AU120" i="15"/>
  <c r="AE159" i="15"/>
  <c r="AD160" i="15"/>
  <c r="AD161" i="15"/>
  <c r="M331" i="15"/>
  <c r="N329" i="15"/>
  <c r="M330" i="15"/>
  <c r="U250" i="15"/>
  <c r="U251" i="15"/>
  <c r="V249" i="15"/>
  <c r="AG139" i="15"/>
  <c r="AF141" i="15"/>
  <c r="AF140" i="15"/>
  <c r="P309" i="15"/>
  <c r="O311" i="15"/>
  <c r="O310" i="15"/>
  <c r="AA199" i="15"/>
  <c r="Z200" i="15"/>
  <c r="Z201" i="15"/>
  <c r="AF149" i="15"/>
  <c r="AE150" i="15"/>
  <c r="AE151" i="15"/>
  <c r="T261" i="15"/>
  <c r="U259" i="15"/>
  <c r="T260" i="15"/>
  <c r="BE121" i="15"/>
  <c r="BD121" i="15"/>
  <c r="W239" i="15"/>
  <c r="V240" i="15"/>
  <c r="V241" i="15"/>
  <c r="BJ80" i="14"/>
  <c r="AW100" i="14"/>
  <c r="AU100" i="14"/>
  <c r="P289" i="14"/>
  <c r="O291" i="14"/>
  <c r="O290" i="14"/>
  <c r="BE101" i="14"/>
  <c r="BD101" i="14"/>
  <c r="M311" i="14"/>
  <c r="M310" i="14"/>
  <c r="N309" i="14"/>
  <c r="O299" i="14"/>
  <c r="N301" i="14"/>
  <c r="N300" i="14"/>
  <c r="L321" i="14"/>
  <c r="M319" i="14"/>
  <c r="L320" i="14"/>
  <c r="W219" i="14"/>
  <c r="W221" i="14" s="1"/>
  <c r="V220" i="14"/>
  <c r="AG110" i="14"/>
  <c r="BC110" i="14" s="1"/>
  <c r="AG111" i="14"/>
  <c r="AT110" i="14"/>
  <c r="V229" i="14"/>
  <c r="U231" i="14"/>
  <c r="U230" i="14"/>
  <c r="Y190" i="14"/>
  <c r="Z189" i="14"/>
  <c r="Y191" i="14"/>
  <c r="X200" i="14"/>
  <c r="Y199" i="14"/>
  <c r="X201" i="14"/>
  <c r="AE130" i="14"/>
  <c r="AF129" i="14"/>
  <c r="AE131" i="14"/>
  <c r="Q279" i="14"/>
  <c r="P280" i="14"/>
  <c r="P281" i="14"/>
  <c r="AN93" i="14"/>
  <c r="AV90" i="14"/>
  <c r="AQ93" i="14" s="1"/>
  <c r="U239" i="14"/>
  <c r="T241" i="14"/>
  <c r="T240" i="14"/>
  <c r="AB160" i="14"/>
  <c r="AC159" i="14"/>
  <c r="AB161" i="14"/>
  <c r="K330" i="14"/>
  <c r="L329" i="14"/>
  <c r="K331" i="14"/>
  <c r="AG119" i="14"/>
  <c r="AF121" i="14"/>
  <c r="AF120" i="14"/>
  <c r="R269" i="14"/>
  <c r="Q271" i="14"/>
  <c r="Q270" i="14"/>
  <c r="S259" i="14"/>
  <c r="R260" i="14"/>
  <c r="R261" i="14"/>
  <c r="AD141" i="14"/>
  <c r="AE139" i="14"/>
  <c r="AD140" i="14"/>
  <c r="T249" i="14"/>
  <c r="S250" i="14"/>
  <c r="S251" i="14"/>
  <c r="X209" i="14"/>
  <c r="W211" i="14"/>
  <c r="W210" i="14"/>
  <c r="Z181" i="14"/>
  <c r="Z180" i="14"/>
  <c r="AA179" i="14"/>
  <c r="BF90" i="14"/>
  <c r="BF93" i="14"/>
  <c r="AO93" i="14" s="1"/>
  <c r="BP349" i="14"/>
  <c r="BQ349" i="14"/>
  <c r="AA171" i="14"/>
  <c r="AA170" i="14"/>
  <c r="AB169" i="14"/>
  <c r="AC151" i="14"/>
  <c r="AC150" i="14"/>
  <c r="AD149" i="14"/>
  <c r="BG93" i="14"/>
  <c r="AO95" i="14" s="1"/>
  <c r="BG90" i="14"/>
  <c r="AX100" i="14" l="1"/>
  <c r="AQ105" i="14" s="1"/>
  <c r="U261" i="15"/>
  <c r="V259" i="15"/>
  <c r="U260" i="15"/>
  <c r="Y229" i="15"/>
  <c r="X231" i="15"/>
  <c r="X230" i="15"/>
  <c r="AG141" i="15"/>
  <c r="AG140" i="15"/>
  <c r="BC140" i="15" s="1"/>
  <c r="AT140" i="15"/>
  <c r="U269" i="15"/>
  <c r="T270" i="15"/>
  <c r="T271" i="15"/>
  <c r="R291" i="15"/>
  <c r="R290" i="15"/>
  <c r="S289" i="15"/>
  <c r="Y220" i="15"/>
  <c r="Z219" i="15"/>
  <c r="Y221" i="15"/>
  <c r="AG149" i="15"/>
  <c r="AF151" i="15"/>
  <c r="AF150" i="15"/>
  <c r="AD170" i="15"/>
  <c r="AE169" i="15"/>
  <c r="AD171" i="15"/>
  <c r="AW130" i="15"/>
  <c r="AX130" i="15" s="1"/>
  <c r="AQ135" i="15" s="1"/>
  <c r="BQ354" i="15" s="1"/>
  <c r="AU130" i="15"/>
  <c r="BE131" i="15"/>
  <c r="BD131" i="15"/>
  <c r="AA200" i="15"/>
  <c r="AA201" i="15"/>
  <c r="AB199" i="15"/>
  <c r="Q301" i="15"/>
  <c r="R299" i="15"/>
  <c r="Q300" i="15"/>
  <c r="AC180" i="15"/>
  <c r="AD179" i="15"/>
  <c r="AC181" i="15"/>
  <c r="X239" i="15"/>
  <c r="W240" i="15"/>
  <c r="W241" i="15"/>
  <c r="P319" i="15"/>
  <c r="O320" i="15"/>
  <c r="O321" i="15"/>
  <c r="BF123" i="15"/>
  <c r="AO123" i="15" s="1"/>
  <c r="BJ120" i="15" s="1"/>
  <c r="BF120" i="15"/>
  <c r="BG120" i="15"/>
  <c r="BG123" i="15"/>
  <c r="AO125" i="15" s="1"/>
  <c r="P311" i="15"/>
  <c r="Q309" i="15"/>
  <c r="P310" i="15"/>
  <c r="AE161" i="15"/>
  <c r="AE160" i="15"/>
  <c r="AF159" i="15"/>
  <c r="AB190" i="15"/>
  <c r="AC189" i="15"/>
  <c r="AB191" i="15"/>
  <c r="S281" i="15"/>
  <c r="S280" i="15"/>
  <c r="T279" i="15"/>
  <c r="V250" i="15"/>
  <c r="V251" i="15"/>
  <c r="W249" i="15"/>
  <c r="Z210" i="15"/>
  <c r="Z211" i="15"/>
  <c r="AA209" i="15"/>
  <c r="N330" i="15"/>
  <c r="N331" i="15"/>
  <c r="O329" i="15"/>
  <c r="AN123" i="15"/>
  <c r="AN125" i="15"/>
  <c r="AV120" i="15"/>
  <c r="AQ123" i="15" s="1"/>
  <c r="BP353" i="15" s="1"/>
  <c r="Q280" i="14"/>
  <c r="R279" i="14"/>
  <c r="Q281" i="14"/>
  <c r="AF130" i="14"/>
  <c r="AF131" i="14"/>
  <c r="AG129" i="14"/>
  <c r="W220" i="14"/>
  <c r="X219" i="14"/>
  <c r="X221" i="14" s="1"/>
  <c r="P299" i="14"/>
  <c r="O300" i="14"/>
  <c r="O301" i="14"/>
  <c r="AE140" i="14"/>
  <c r="AF139" i="14"/>
  <c r="AE141" i="14"/>
  <c r="O309" i="14"/>
  <c r="N311" i="14"/>
  <c r="N310" i="14"/>
  <c r="BD111" i="14"/>
  <c r="BE111" i="14"/>
  <c r="AC161" i="14"/>
  <c r="AD159" i="14"/>
  <c r="AC160" i="14"/>
  <c r="T259" i="14"/>
  <c r="S261" i="14"/>
  <c r="S260" i="14"/>
  <c r="Z199" i="14"/>
  <c r="Y200" i="14"/>
  <c r="Y201" i="14"/>
  <c r="BG103" i="14"/>
  <c r="AO105" i="14" s="1"/>
  <c r="BG100" i="14"/>
  <c r="BJ90" i="14"/>
  <c r="AB171" i="14"/>
  <c r="AB170" i="14"/>
  <c r="AC169" i="14"/>
  <c r="X210" i="14"/>
  <c r="Y209" i="14"/>
  <c r="X211" i="14"/>
  <c r="R271" i="14"/>
  <c r="S269" i="14"/>
  <c r="R270" i="14"/>
  <c r="V239" i="14"/>
  <c r="U241" i="14"/>
  <c r="U240" i="14"/>
  <c r="Z191" i="14"/>
  <c r="AA189" i="14"/>
  <c r="Z190" i="14"/>
  <c r="N319" i="14"/>
  <c r="M320" i="14"/>
  <c r="M321" i="14"/>
  <c r="Q289" i="14"/>
  <c r="P290" i="14"/>
  <c r="P291" i="14"/>
  <c r="AN103" i="14"/>
  <c r="AV100" i="14"/>
  <c r="AQ103" i="14" s="1"/>
  <c r="M329" i="14"/>
  <c r="L330" i="14"/>
  <c r="L331" i="14"/>
  <c r="AU110" i="14"/>
  <c r="AW110" i="14"/>
  <c r="AX110" i="14" s="1"/>
  <c r="AQ115" i="14" s="1"/>
  <c r="AD151" i="14"/>
  <c r="AD150" i="14"/>
  <c r="AE149" i="14"/>
  <c r="W229" i="14"/>
  <c r="V230" i="14"/>
  <c r="V231" i="14"/>
  <c r="AA181" i="14"/>
  <c r="AB179" i="14"/>
  <c r="AA180" i="14"/>
  <c r="BF103" i="14"/>
  <c r="AO103" i="14" s="1"/>
  <c r="BF100" i="14"/>
  <c r="T250" i="14"/>
  <c r="U249" i="14"/>
  <c r="T251" i="14"/>
  <c r="AG120" i="14"/>
  <c r="BC120" i="14" s="1"/>
  <c r="AG121" i="14"/>
  <c r="AT120" i="14"/>
  <c r="BP350" i="14"/>
  <c r="BQ350" i="14"/>
  <c r="T280" i="15" l="1"/>
  <c r="T281" i="15"/>
  <c r="U279" i="15"/>
  <c r="AE171" i="15"/>
  <c r="AE170" i="15"/>
  <c r="AF169" i="15"/>
  <c r="V269" i="15"/>
  <c r="U270" i="15"/>
  <c r="U271" i="15"/>
  <c r="AU140" i="15"/>
  <c r="AW140" i="15"/>
  <c r="AX140" i="15" s="1"/>
  <c r="AQ145" i="15" s="1"/>
  <c r="BQ355" i="15" s="1"/>
  <c r="BE141" i="15"/>
  <c r="BD141" i="15"/>
  <c r="AC190" i="15"/>
  <c r="AD189" i="15"/>
  <c r="AC191" i="15"/>
  <c r="AB200" i="15"/>
  <c r="AB201" i="15"/>
  <c r="AC199" i="15"/>
  <c r="AG151" i="15"/>
  <c r="AG150" i="15"/>
  <c r="BC150" i="15" s="1"/>
  <c r="AT150" i="15"/>
  <c r="AB209" i="15"/>
  <c r="AA211" i="15"/>
  <c r="AA210" i="15"/>
  <c r="AF161" i="15"/>
  <c r="AF160" i="15"/>
  <c r="AG159" i="15"/>
  <c r="P320" i="15"/>
  <c r="P321" i="15"/>
  <c r="Q319" i="15"/>
  <c r="AA219" i="15"/>
  <c r="Z220" i="15"/>
  <c r="Z221" i="15"/>
  <c r="BF130" i="15"/>
  <c r="BF133" i="15"/>
  <c r="AO133" i="15" s="1"/>
  <c r="BJ130" i="15" s="1"/>
  <c r="Z229" i="15"/>
  <c r="Y231" i="15"/>
  <c r="Y230" i="15"/>
  <c r="BG133" i="15"/>
  <c r="AO135" i="15" s="1"/>
  <c r="BG130" i="15"/>
  <c r="Q310" i="15"/>
  <c r="Q311" i="15"/>
  <c r="R309" i="15"/>
  <c r="R301" i="15"/>
  <c r="S299" i="15"/>
  <c r="R300" i="15"/>
  <c r="P329" i="15"/>
  <c r="O331" i="15"/>
  <c r="O330" i="15"/>
  <c r="S290" i="15"/>
  <c r="S291" i="15"/>
  <c r="T289" i="15"/>
  <c r="X249" i="15"/>
  <c r="W250" i="15"/>
  <c r="W251" i="15"/>
  <c r="Y239" i="15"/>
  <c r="X240" i="15"/>
  <c r="X241" i="15"/>
  <c r="AN133" i="15"/>
  <c r="AN135" i="15"/>
  <c r="AV130" i="15"/>
  <c r="AQ133" i="15" s="1"/>
  <c r="BP354" i="15" s="1"/>
  <c r="W259" i="15"/>
  <c r="V261" i="15"/>
  <c r="V260" i="15"/>
  <c r="AD180" i="15"/>
  <c r="AD181" i="15"/>
  <c r="AE179" i="15"/>
  <c r="BJ100" i="14"/>
  <c r="M331" i="14"/>
  <c r="N329" i="14"/>
  <c r="M330" i="14"/>
  <c r="N321" i="14"/>
  <c r="N320" i="14"/>
  <c r="O319" i="14"/>
  <c r="AA190" i="14"/>
  <c r="AA191" i="14"/>
  <c r="AB189" i="14"/>
  <c r="P301" i="14"/>
  <c r="P300" i="14"/>
  <c r="Q299" i="14"/>
  <c r="W231" i="14"/>
  <c r="W230" i="14"/>
  <c r="X229" i="14"/>
  <c r="BG113" i="14"/>
  <c r="AO115" i="14" s="1"/>
  <c r="BG110" i="14"/>
  <c r="Y219" i="14"/>
  <c r="Y221" i="14" s="1"/>
  <c r="X220" i="14"/>
  <c r="AE150" i="14"/>
  <c r="AE151" i="14"/>
  <c r="AF149" i="14"/>
  <c r="AG130" i="14"/>
  <c r="BC130" i="14" s="1"/>
  <c r="AG131" i="14"/>
  <c r="AT130" i="14"/>
  <c r="V249" i="14"/>
  <c r="U250" i="14"/>
  <c r="U251" i="14"/>
  <c r="T269" i="14"/>
  <c r="S271" i="14"/>
  <c r="S270" i="14"/>
  <c r="P309" i="14"/>
  <c r="O310" i="14"/>
  <c r="O311" i="14"/>
  <c r="AB180" i="14"/>
  <c r="AB181" i="14"/>
  <c r="AC179" i="14"/>
  <c r="AC170" i="14"/>
  <c r="AC171" i="14"/>
  <c r="AD169" i="14"/>
  <c r="AW120" i="14"/>
  <c r="AX120" i="14" s="1"/>
  <c r="AQ125" i="14" s="1"/>
  <c r="AU120" i="14"/>
  <c r="BD121" i="14"/>
  <c r="BE121" i="14"/>
  <c r="BF113" i="14"/>
  <c r="AO113" i="14" s="1"/>
  <c r="BF110" i="14"/>
  <c r="V241" i="14"/>
  <c r="V240" i="14"/>
  <c r="W239" i="14"/>
  <c r="AN113" i="14"/>
  <c r="AV110" i="14"/>
  <c r="AQ113" i="14" s="1"/>
  <c r="Q291" i="14"/>
  <c r="Q290" i="14"/>
  <c r="R289" i="14"/>
  <c r="Z200" i="14"/>
  <c r="Z201" i="14"/>
  <c r="AA199" i="14"/>
  <c r="AF140" i="14"/>
  <c r="AG139" i="14"/>
  <c r="AF141" i="14"/>
  <c r="R281" i="14"/>
  <c r="R280" i="14"/>
  <c r="S279" i="14"/>
  <c r="U259" i="14"/>
  <c r="T260" i="14"/>
  <c r="T261" i="14"/>
  <c r="BP351" i="14"/>
  <c r="BQ351" i="14"/>
  <c r="AD160" i="14"/>
  <c r="AD161" i="14"/>
  <c r="AE159" i="14"/>
  <c r="Z209" i="14"/>
  <c r="Y211" i="14"/>
  <c r="Y210" i="14"/>
  <c r="AE181" i="15" l="1"/>
  <c r="AE180" i="15"/>
  <c r="AF179" i="15"/>
  <c r="AW150" i="15"/>
  <c r="AX150" i="15" s="1"/>
  <c r="AQ155" i="15" s="1"/>
  <c r="BQ356" i="15" s="1"/>
  <c r="AU150" i="15"/>
  <c r="AN143" i="15"/>
  <c r="AN145" i="15"/>
  <c r="AV140" i="15"/>
  <c r="AQ143" i="15" s="1"/>
  <c r="BP355" i="15" s="1"/>
  <c r="BD151" i="15"/>
  <c r="BE151" i="15"/>
  <c r="S309" i="15"/>
  <c r="R310" i="15"/>
  <c r="R311" i="15"/>
  <c r="AA220" i="15"/>
  <c r="AB219" i="15"/>
  <c r="AA221" i="15"/>
  <c r="R319" i="15"/>
  <c r="Q321" i="15"/>
  <c r="Q320" i="15"/>
  <c r="AC200" i="15"/>
  <c r="AD199" i="15"/>
  <c r="AC201" i="15"/>
  <c r="W269" i="15"/>
  <c r="V270" i="15"/>
  <c r="V271" i="15"/>
  <c r="W261" i="15"/>
  <c r="W260" i="15"/>
  <c r="X259" i="15"/>
  <c r="X251" i="15"/>
  <c r="X250" i="15"/>
  <c r="Y249" i="15"/>
  <c r="AF171" i="15"/>
  <c r="AF170" i="15"/>
  <c r="AG169" i="15"/>
  <c r="U289" i="15"/>
  <c r="T290" i="15"/>
  <c r="T291" i="15"/>
  <c r="AG161" i="15"/>
  <c r="AG160" i="15"/>
  <c r="BC160" i="15" s="1"/>
  <c r="AT160" i="15"/>
  <c r="AE189" i="15"/>
  <c r="AD191" i="15"/>
  <c r="AD190" i="15"/>
  <c r="V279" i="15"/>
  <c r="U281" i="15"/>
  <c r="U280" i="15"/>
  <c r="Z230" i="15"/>
  <c r="AA229" i="15"/>
  <c r="Z231" i="15"/>
  <c r="BF140" i="15"/>
  <c r="BF143" i="15"/>
  <c r="AO143" i="15" s="1"/>
  <c r="BJ140" i="15" s="1"/>
  <c r="AB210" i="15"/>
  <c r="AB211" i="15"/>
  <c r="AC209" i="15"/>
  <c r="T299" i="15"/>
  <c r="S300" i="15"/>
  <c r="S301" i="15"/>
  <c r="Z239" i="15"/>
  <c r="Y240" i="15"/>
  <c r="Y241" i="15"/>
  <c r="Q329" i="15"/>
  <c r="P331" i="15"/>
  <c r="P330" i="15"/>
  <c r="BG143" i="15"/>
  <c r="AO145" i="15" s="1"/>
  <c r="BG140" i="15"/>
  <c r="V259" i="14"/>
  <c r="U261" i="14"/>
  <c r="U260" i="14"/>
  <c r="Q301" i="14"/>
  <c r="Q300" i="14"/>
  <c r="R299" i="14"/>
  <c r="Q309" i="14"/>
  <c r="P310" i="14"/>
  <c r="P311" i="14"/>
  <c r="AB190" i="14"/>
  <c r="AC189" i="14"/>
  <c r="AB191" i="14"/>
  <c r="BP352" i="14"/>
  <c r="BQ352" i="14"/>
  <c r="Z219" i="14"/>
  <c r="Z221" i="14" s="1"/>
  <c r="Y220" i="14"/>
  <c r="Z211" i="14"/>
  <c r="AA209" i="14"/>
  <c r="Z210" i="14"/>
  <c r="BJ110" i="14"/>
  <c r="AF159" i="14"/>
  <c r="AE161" i="14"/>
  <c r="AE160" i="14"/>
  <c r="AG140" i="14"/>
  <c r="BC140" i="14" s="1"/>
  <c r="AG141" i="14"/>
  <c r="AT140" i="14"/>
  <c r="V251" i="14"/>
  <c r="V250" i="14"/>
  <c r="W249" i="14"/>
  <c r="X231" i="14"/>
  <c r="X230" i="14"/>
  <c r="Y229" i="14"/>
  <c r="BG123" i="14"/>
  <c r="AO125" i="14" s="1"/>
  <c r="BG120" i="14"/>
  <c r="U269" i="14"/>
  <c r="T271" i="14"/>
  <c r="T270" i="14"/>
  <c r="AA201" i="14"/>
  <c r="AA200" i="14"/>
  <c r="AB199" i="14"/>
  <c r="O329" i="14"/>
  <c r="N330" i="14"/>
  <c r="N331" i="14"/>
  <c r="BE131" i="14"/>
  <c r="BD131" i="14"/>
  <c r="R291" i="14"/>
  <c r="R290" i="14"/>
  <c r="S289" i="14"/>
  <c r="AF150" i="14"/>
  <c r="AG149" i="14"/>
  <c r="AF151" i="14"/>
  <c r="S281" i="14"/>
  <c r="S280" i="14"/>
  <c r="T279" i="14"/>
  <c r="BF123" i="14"/>
  <c r="AO123" i="14" s="1"/>
  <c r="BF120" i="14"/>
  <c r="AN123" i="14"/>
  <c r="AV120" i="14"/>
  <c r="AQ123" i="14" s="1"/>
  <c r="P319" i="14"/>
  <c r="O321" i="14"/>
  <c r="O320" i="14"/>
  <c r="AD171" i="14"/>
  <c r="AD170" i="14"/>
  <c r="AE169" i="14"/>
  <c r="W241" i="14"/>
  <c r="X239" i="14"/>
  <c r="W240" i="14"/>
  <c r="AC180" i="14"/>
  <c r="AC181" i="14"/>
  <c r="AD179" i="14"/>
  <c r="AW130" i="14"/>
  <c r="AX130" i="14" s="1"/>
  <c r="AQ135" i="14" s="1"/>
  <c r="AU130" i="14"/>
  <c r="Y251" i="15" l="1"/>
  <c r="Y250" i="15"/>
  <c r="Z249" i="15"/>
  <c r="AC210" i="15"/>
  <c r="AC211" i="15"/>
  <c r="AD209" i="15"/>
  <c r="R320" i="15"/>
  <c r="R321" i="15"/>
  <c r="S319" i="15"/>
  <c r="AW160" i="15"/>
  <c r="AX160" i="15" s="1"/>
  <c r="AQ165" i="15" s="1"/>
  <c r="BQ357" i="15" s="1"/>
  <c r="AU160" i="15"/>
  <c r="Y259" i="15"/>
  <c r="X261" i="15"/>
  <c r="X260" i="15"/>
  <c r="AC219" i="15"/>
  <c r="AB221" i="15"/>
  <c r="AB220" i="15"/>
  <c r="AN153" i="15"/>
  <c r="AN155" i="15"/>
  <c r="AV150" i="15"/>
  <c r="AQ153" i="15" s="1"/>
  <c r="BP356" i="15" s="1"/>
  <c r="AB229" i="15"/>
  <c r="AA230" i="15"/>
  <c r="AA231" i="15"/>
  <c r="AE199" i="15"/>
  <c r="AD201" i="15"/>
  <c r="AD200" i="15"/>
  <c r="BF150" i="15"/>
  <c r="BF153" i="15"/>
  <c r="AO153" i="15" s="1"/>
  <c r="BJ150" i="15" s="1"/>
  <c r="V281" i="15"/>
  <c r="W279" i="15"/>
  <c r="V280" i="15"/>
  <c r="T301" i="15"/>
  <c r="U299" i="15"/>
  <c r="T300" i="15"/>
  <c r="AE191" i="15"/>
  <c r="AE190" i="15"/>
  <c r="AF189" i="15"/>
  <c r="BE161" i="15"/>
  <c r="BD161" i="15"/>
  <c r="R329" i="15"/>
  <c r="Q331" i="15"/>
  <c r="Q330" i="15"/>
  <c r="AF181" i="15"/>
  <c r="AF180" i="15"/>
  <c r="AG179" i="15"/>
  <c r="U290" i="15"/>
  <c r="U291" i="15"/>
  <c r="V289" i="15"/>
  <c r="W271" i="15"/>
  <c r="X269" i="15"/>
  <c r="W270" i="15"/>
  <c r="S310" i="15"/>
  <c r="S311" i="15"/>
  <c r="T309" i="15"/>
  <c r="Z240" i="15"/>
  <c r="Z241" i="15"/>
  <c r="AA239" i="15"/>
  <c r="AG171" i="15"/>
  <c r="AG170" i="15"/>
  <c r="BC170" i="15" s="1"/>
  <c r="AT170" i="15"/>
  <c r="BG153" i="15"/>
  <c r="AO155" i="15" s="1"/>
  <c r="BG150" i="15"/>
  <c r="BJ120" i="14"/>
  <c r="AF161" i="14"/>
  <c r="AF160" i="14"/>
  <c r="AG159" i="14"/>
  <c r="Y231" i="14"/>
  <c r="Y230" i="14"/>
  <c r="Z229" i="14"/>
  <c r="U279" i="14"/>
  <c r="T280" i="14"/>
  <c r="T281" i="14"/>
  <c r="AB209" i="14"/>
  <c r="AA211" i="14"/>
  <c r="AA210" i="14"/>
  <c r="Q311" i="14"/>
  <c r="Q310" i="14"/>
  <c r="R309" i="14"/>
  <c r="P329" i="14"/>
  <c r="O331" i="14"/>
  <c r="O330" i="14"/>
  <c r="W251" i="14"/>
  <c r="X249" i="14"/>
  <c r="W250" i="14"/>
  <c r="R301" i="14"/>
  <c r="S299" i="14"/>
  <c r="R300" i="14"/>
  <c r="AN133" i="14"/>
  <c r="AV130" i="14"/>
  <c r="AQ133" i="14" s="1"/>
  <c r="AB201" i="14"/>
  <c r="AC199" i="14"/>
  <c r="AB200" i="14"/>
  <c r="AE171" i="14"/>
  <c r="AE170" i="14"/>
  <c r="AF169" i="14"/>
  <c r="Q319" i="14"/>
  <c r="P321" i="14"/>
  <c r="P320" i="14"/>
  <c r="AA219" i="14"/>
  <c r="AA221" i="14" s="1"/>
  <c r="Z220" i="14"/>
  <c r="U271" i="14"/>
  <c r="V269" i="14"/>
  <c r="U270" i="14"/>
  <c r="X241" i="14"/>
  <c r="Y239" i="14"/>
  <c r="X240" i="14"/>
  <c r="AC191" i="14"/>
  <c r="AC190" i="14"/>
  <c r="AD189" i="14"/>
  <c r="BF130" i="14"/>
  <c r="BF133" i="14"/>
  <c r="AO133" i="14" s="1"/>
  <c r="BG130" i="14"/>
  <c r="BG133" i="14"/>
  <c r="AO135" i="14" s="1"/>
  <c r="AD181" i="14"/>
  <c r="AD180" i="14"/>
  <c r="AE179" i="14"/>
  <c r="BQ353" i="14"/>
  <c r="BP353" i="14"/>
  <c r="AP340" i="14" s="1"/>
  <c r="AD342" i="14" s="1"/>
  <c r="AG151" i="14"/>
  <c r="AG150" i="14"/>
  <c r="BC150" i="14" s="1"/>
  <c r="AT150" i="14"/>
  <c r="AW140" i="14"/>
  <c r="AX140" i="14" s="1"/>
  <c r="AQ145" i="14" s="1"/>
  <c r="AU140" i="14"/>
  <c r="S290" i="14"/>
  <c r="S291" i="14"/>
  <c r="T289" i="14"/>
  <c r="BD141" i="14"/>
  <c r="BE141" i="14"/>
  <c r="V261" i="14"/>
  <c r="W259" i="14"/>
  <c r="V260" i="14"/>
  <c r="T310" i="15" l="1"/>
  <c r="T311" i="15"/>
  <c r="U309" i="15"/>
  <c r="X279" i="15"/>
  <c r="W281" i="15"/>
  <c r="W280" i="15"/>
  <c r="R330" i="15"/>
  <c r="S329" i="15"/>
  <c r="R331" i="15"/>
  <c r="AE209" i="15"/>
  <c r="AD210" i="15"/>
  <c r="AD211" i="15"/>
  <c r="AF199" i="15"/>
  <c r="AE201" i="15"/>
  <c r="AE200" i="15"/>
  <c r="AD219" i="15"/>
  <c r="AC221" i="15"/>
  <c r="AC220" i="15"/>
  <c r="Z250" i="15"/>
  <c r="Z251" i="15"/>
  <c r="AA249" i="15"/>
  <c r="AN165" i="15"/>
  <c r="AN163" i="15"/>
  <c r="AV160" i="15"/>
  <c r="AQ163" i="15" s="1"/>
  <c r="BP357" i="15" s="1"/>
  <c r="S321" i="15"/>
  <c r="T319" i="15"/>
  <c r="S320" i="15"/>
  <c r="BF160" i="15"/>
  <c r="BF163" i="15"/>
  <c r="AO163" i="15" s="1"/>
  <c r="BJ160" i="15" s="1"/>
  <c r="X270" i="15"/>
  <c r="X271" i="15"/>
  <c r="Y269" i="15"/>
  <c r="BG160" i="15"/>
  <c r="BG163" i="15"/>
  <c r="AO165" i="15" s="1"/>
  <c r="AG189" i="15"/>
  <c r="AF191" i="15"/>
  <c r="AF190" i="15"/>
  <c r="AU170" i="15"/>
  <c r="AW170" i="15"/>
  <c r="AX170" i="15" s="1"/>
  <c r="AQ175" i="15" s="1"/>
  <c r="BQ358" i="15" s="1"/>
  <c r="V290" i="15"/>
  <c r="V291" i="15"/>
  <c r="W289" i="15"/>
  <c r="BE171" i="15"/>
  <c r="BD171" i="15"/>
  <c r="AA240" i="15"/>
  <c r="AA241" i="15"/>
  <c r="AB239" i="15"/>
  <c r="AG181" i="15"/>
  <c r="AG180" i="15"/>
  <c r="BC180" i="15" s="1"/>
  <c r="AT180" i="15"/>
  <c r="U301" i="15"/>
  <c r="V299" i="15"/>
  <c r="U300" i="15"/>
  <c r="AC229" i="15"/>
  <c r="AB230" i="15"/>
  <c r="AB231" i="15"/>
  <c r="Y260" i="15"/>
  <c r="Y261" i="15"/>
  <c r="Z259" i="15"/>
  <c r="BJ130" i="14"/>
  <c r="AE180" i="14"/>
  <c r="AF179" i="14"/>
  <c r="AE181" i="14"/>
  <c r="BF140" i="14"/>
  <c r="BF143" i="14"/>
  <c r="AO143" i="14" s="1"/>
  <c r="U289" i="14"/>
  <c r="T291" i="14"/>
  <c r="T290" i="14"/>
  <c r="AC200" i="14"/>
  <c r="AC201" i="14"/>
  <c r="AD199" i="14"/>
  <c r="U281" i="14"/>
  <c r="V279" i="14"/>
  <c r="U280" i="14"/>
  <c r="AN143" i="14"/>
  <c r="AV140" i="14"/>
  <c r="AQ143" i="14" s="1"/>
  <c r="BP354" i="14"/>
  <c r="BQ354" i="14"/>
  <c r="Z230" i="14"/>
  <c r="AA229" i="14"/>
  <c r="Z231" i="14"/>
  <c r="Y240" i="14"/>
  <c r="Z239" i="14"/>
  <c r="Y241" i="14"/>
  <c r="AD190" i="14"/>
  <c r="AE189" i="14"/>
  <c r="AD191" i="14"/>
  <c r="S309" i="14"/>
  <c r="R310" i="14"/>
  <c r="R311" i="14"/>
  <c r="AG160" i="14"/>
  <c r="BC160" i="14" s="1"/>
  <c r="AG161" i="14"/>
  <c r="AT160" i="14"/>
  <c r="BE151" i="14"/>
  <c r="BD151" i="14"/>
  <c r="AF170" i="14"/>
  <c r="AF171" i="14"/>
  <c r="AG169" i="14"/>
  <c r="BG140" i="14"/>
  <c r="BG143" i="14"/>
  <c r="AO145" i="14" s="1"/>
  <c r="T299" i="14"/>
  <c r="S301" i="14"/>
  <c r="S300" i="14"/>
  <c r="AC209" i="14"/>
  <c r="AB210" i="14"/>
  <c r="AB211" i="14"/>
  <c r="V271" i="14"/>
  <c r="V270" i="14"/>
  <c r="W269" i="14"/>
  <c r="Y249" i="14"/>
  <c r="X250" i="14"/>
  <c r="X251" i="14"/>
  <c r="AU150" i="14"/>
  <c r="AW150" i="14"/>
  <c r="AX150" i="14" s="1"/>
  <c r="AQ155" i="14" s="1"/>
  <c r="AB219" i="14"/>
  <c r="AB221" i="14" s="1"/>
  <c r="AA220" i="14"/>
  <c r="Q329" i="14"/>
  <c r="P331" i="14"/>
  <c r="P330" i="14"/>
  <c r="W261" i="14"/>
  <c r="W260" i="14"/>
  <c r="X259" i="14"/>
  <c r="Q321" i="14"/>
  <c r="Q320" i="14"/>
  <c r="R319" i="14"/>
  <c r="Z269" i="15" l="1"/>
  <c r="Y270" i="15"/>
  <c r="Y271" i="15"/>
  <c r="AC231" i="15"/>
  <c r="AC230" i="15"/>
  <c r="AD229" i="15"/>
  <c r="X289" i="15"/>
  <c r="W291" i="15"/>
  <c r="W290" i="15"/>
  <c r="AA251" i="15"/>
  <c r="AB249" i="15"/>
  <c r="AA250" i="15"/>
  <c r="V301" i="15"/>
  <c r="W299" i="15"/>
  <c r="V300" i="15"/>
  <c r="AW180" i="15"/>
  <c r="AX180" i="15" s="1"/>
  <c r="AQ185" i="15" s="1"/>
  <c r="BQ359" i="15" s="1"/>
  <c r="AU180" i="15"/>
  <c r="AN175" i="15"/>
  <c r="AN173" i="15"/>
  <c r="AV170" i="15"/>
  <c r="AQ173" i="15" s="1"/>
  <c r="BP358" i="15" s="1"/>
  <c r="T321" i="15"/>
  <c r="U319" i="15"/>
  <c r="T320" i="15"/>
  <c r="AE219" i="15"/>
  <c r="AD221" i="15"/>
  <c r="AD220" i="15"/>
  <c r="BF170" i="15"/>
  <c r="BF173" i="15"/>
  <c r="AO173" i="15" s="1"/>
  <c r="BJ170" i="15" s="1"/>
  <c r="BG173" i="15"/>
  <c r="AO175" i="15" s="1"/>
  <c r="BG170" i="15"/>
  <c r="AE211" i="15"/>
  <c r="AE210" i="15"/>
  <c r="AF209" i="15"/>
  <c r="S330" i="15"/>
  <c r="T329" i="15"/>
  <c r="S331" i="15"/>
  <c r="BE181" i="15"/>
  <c r="BD181" i="15"/>
  <c r="Y279" i="15"/>
  <c r="X281" i="15"/>
  <c r="X280" i="15"/>
  <c r="U310" i="15"/>
  <c r="V309" i="15"/>
  <c r="U311" i="15"/>
  <c r="Z261" i="15"/>
  <c r="AA259" i="15"/>
  <c r="Z260" i="15"/>
  <c r="AB241" i="15"/>
  <c r="AB240" i="15"/>
  <c r="AC239" i="15"/>
  <c r="AG190" i="15"/>
  <c r="BC190" i="15" s="1"/>
  <c r="AG191" i="15"/>
  <c r="AT190" i="15"/>
  <c r="AF200" i="15"/>
  <c r="AG199" i="15"/>
  <c r="AF201" i="15"/>
  <c r="BJ140" i="14"/>
  <c r="AD201" i="14"/>
  <c r="AE199" i="14"/>
  <c r="AD200" i="14"/>
  <c r="U299" i="14"/>
  <c r="T301" i="14"/>
  <c r="T300" i="14"/>
  <c r="X260" i="14"/>
  <c r="X261" i="14"/>
  <c r="Y259" i="14"/>
  <c r="Y250" i="14"/>
  <c r="Y251" i="14"/>
  <c r="Z249" i="14"/>
  <c r="AG170" i="14"/>
  <c r="BC170" i="14" s="1"/>
  <c r="AG171" i="14"/>
  <c r="AT170" i="14"/>
  <c r="AE191" i="14"/>
  <c r="AF189" i="14"/>
  <c r="AE190" i="14"/>
  <c r="V289" i="14"/>
  <c r="U290" i="14"/>
  <c r="U291" i="14"/>
  <c r="W270" i="14"/>
  <c r="W271" i="14"/>
  <c r="X269" i="14"/>
  <c r="BE161" i="14"/>
  <c r="BD161" i="14"/>
  <c r="AN153" i="14"/>
  <c r="AV150" i="14"/>
  <c r="AQ153" i="14" s="1"/>
  <c r="BG150" i="14"/>
  <c r="BG153" i="14"/>
  <c r="AO155" i="14" s="1"/>
  <c r="AG179" i="14"/>
  <c r="AF180" i="14"/>
  <c r="AF181" i="14"/>
  <c r="BP355" i="14"/>
  <c r="BQ355" i="14"/>
  <c r="BF150" i="14"/>
  <c r="BF153" i="14"/>
  <c r="AO153" i="14" s="1"/>
  <c r="R320" i="14"/>
  <c r="S319" i="14"/>
  <c r="R321" i="14"/>
  <c r="T309" i="14"/>
  <c r="S310" i="14"/>
  <c r="S311" i="14"/>
  <c r="Z240" i="14"/>
  <c r="Z241" i="14"/>
  <c r="AA239" i="14"/>
  <c r="Q331" i="14"/>
  <c r="Q330" i="14"/>
  <c r="R329" i="14"/>
  <c r="AW160" i="14"/>
  <c r="AX160" i="14" s="1"/>
  <c r="AQ165" i="14" s="1"/>
  <c r="AU160" i="14"/>
  <c r="V281" i="14"/>
  <c r="V280" i="14"/>
  <c r="W279" i="14"/>
  <c r="AB220" i="14"/>
  <c r="AC219" i="14"/>
  <c r="AC221" i="14" s="1"/>
  <c r="AC210" i="14"/>
  <c r="AC211" i="14"/>
  <c r="AD209" i="14"/>
  <c r="AA230" i="14"/>
  <c r="AB229" i="14"/>
  <c r="AA231" i="14"/>
  <c r="AC249" i="15" l="1"/>
  <c r="AB250" i="15"/>
  <c r="AB251" i="15"/>
  <c r="AG201" i="15"/>
  <c r="AG200" i="15"/>
  <c r="BC200" i="15" s="1"/>
  <c r="AT200" i="15"/>
  <c r="W309" i="15"/>
  <c r="V310" i="15"/>
  <c r="V311" i="15"/>
  <c r="AW190" i="15"/>
  <c r="AX190" i="15" s="1"/>
  <c r="AQ195" i="15" s="1"/>
  <c r="BQ360" i="15" s="1"/>
  <c r="AU190" i="15"/>
  <c r="X291" i="15"/>
  <c r="Y289" i="15"/>
  <c r="X290" i="15"/>
  <c r="Y281" i="15"/>
  <c r="Z279" i="15"/>
  <c r="Y280" i="15"/>
  <c r="AE229" i="15"/>
  <c r="AD231" i="15"/>
  <c r="AD230" i="15"/>
  <c r="AC241" i="15"/>
  <c r="AD239" i="15"/>
  <c r="AC240" i="15"/>
  <c r="BF183" i="15"/>
  <c r="AO183" i="15" s="1"/>
  <c r="BJ180" i="15" s="1"/>
  <c r="BF180" i="15"/>
  <c r="AN185" i="15"/>
  <c r="AN183" i="15"/>
  <c r="AV180" i="15"/>
  <c r="AQ183" i="15" s="1"/>
  <c r="BP359" i="15" s="1"/>
  <c r="BG180" i="15"/>
  <c r="BG183" i="15"/>
  <c r="AO185" i="15" s="1"/>
  <c r="AE221" i="15"/>
  <c r="AF219" i="15"/>
  <c r="AE220" i="15"/>
  <c r="T330" i="15"/>
  <c r="U329" i="15"/>
  <c r="T331" i="15"/>
  <c r="X299" i="15"/>
  <c r="W301" i="15"/>
  <c r="W300" i="15"/>
  <c r="AB259" i="15"/>
  <c r="AA260" i="15"/>
  <c r="AA261" i="15"/>
  <c r="U321" i="15"/>
  <c r="V319" i="15"/>
  <c r="U320" i="15"/>
  <c r="Z270" i="15"/>
  <c r="AA269" i="15"/>
  <c r="Z271" i="15"/>
  <c r="BE191" i="15"/>
  <c r="BD191" i="15"/>
  <c r="AF211" i="15"/>
  <c r="AG209" i="15"/>
  <c r="AF210" i="15"/>
  <c r="BJ150" i="14"/>
  <c r="Z259" i="14"/>
  <c r="Y261" i="14"/>
  <c r="Y260" i="14"/>
  <c r="BQ356" i="14"/>
  <c r="BP356" i="14"/>
  <c r="AN163" i="14"/>
  <c r="AV160" i="14"/>
  <c r="AQ163" i="14" s="1"/>
  <c r="R330" i="14"/>
  <c r="R331" i="14"/>
  <c r="S329" i="14"/>
  <c r="AG189" i="14"/>
  <c r="AF191" i="14"/>
  <c r="AF190" i="14"/>
  <c r="AE209" i="14"/>
  <c r="AD211" i="14"/>
  <c r="AD210" i="14"/>
  <c r="U300" i="14"/>
  <c r="V299" i="14"/>
  <c r="U301" i="14"/>
  <c r="AB230" i="14"/>
  <c r="AC229" i="14"/>
  <c r="AB231" i="14"/>
  <c r="AE201" i="14"/>
  <c r="AF199" i="14"/>
  <c r="AE200" i="14"/>
  <c r="BE171" i="14"/>
  <c r="BD171" i="14"/>
  <c r="AG181" i="14"/>
  <c r="AG180" i="14"/>
  <c r="BC180" i="14" s="1"/>
  <c r="AT180" i="14"/>
  <c r="W280" i="14"/>
  <c r="W281" i="14"/>
  <c r="X279" i="14"/>
  <c r="T310" i="14"/>
  <c r="U309" i="14"/>
  <c r="T311" i="14"/>
  <c r="S320" i="14"/>
  <c r="T319" i="14"/>
  <c r="S321" i="14"/>
  <c r="V290" i="14"/>
  <c r="W289" i="14"/>
  <c r="V291" i="14"/>
  <c r="AW170" i="14"/>
  <c r="AX170" i="14" s="1"/>
  <c r="AQ175" i="14" s="1"/>
  <c r="AU170" i="14"/>
  <c r="AA240" i="14"/>
  <c r="AA241" i="14"/>
  <c r="AB239" i="14"/>
  <c r="BF160" i="14"/>
  <c r="BF163" i="14"/>
  <c r="AO163" i="14" s="1"/>
  <c r="AC220" i="14"/>
  <c r="AD219" i="14"/>
  <c r="AD221" i="14" s="1"/>
  <c r="BG163" i="14"/>
  <c r="AO165" i="14" s="1"/>
  <c r="BG160" i="14"/>
  <c r="Y269" i="14"/>
  <c r="X270" i="14"/>
  <c r="X271" i="14"/>
  <c r="Z250" i="14"/>
  <c r="AA249" i="14"/>
  <c r="Z251" i="14"/>
  <c r="AF220" i="15" l="1"/>
  <c r="AF221" i="15"/>
  <c r="AG219" i="15"/>
  <c r="AD240" i="15"/>
  <c r="AE239" i="15"/>
  <c r="AD241" i="15"/>
  <c r="AE230" i="15"/>
  <c r="AE231" i="15"/>
  <c r="AF229" i="15"/>
  <c r="AU200" i="15"/>
  <c r="AW200" i="15"/>
  <c r="AX200" i="15" s="1"/>
  <c r="AQ205" i="15" s="1"/>
  <c r="BQ361" i="15" s="1"/>
  <c r="BF190" i="15"/>
  <c r="BF193" i="15"/>
  <c r="AO193" i="15" s="1"/>
  <c r="BJ190" i="15" s="1"/>
  <c r="BD201" i="15"/>
  <c r="BE201" i="15"/>
  <c r="W319" i="15"/>
  <c r="V321" i="15"/>
  <c r="V320" i="15"/>
  <c r="AN193" i="15"/>
  <c r="AN195" i="15"/>
  <c r="AV190" i="15"/>
  <c r="AQ193" i="15" s="1"/>
  <c r="BP360" i="15" s="1"/>
  <c r="AG210" i="15"/>
  <c r="BC210" i="15" s="1"/>
  <c r="AG211" i="15"/>
  <c r="AT210" i="15"/>
  <c r="AB260" i="15"/>
  <c r="AC259" i="15"/>
  <c r="AB261" i="15"/>
  <c r="X309" i="15"/>
  <c r="W310" i="15"/>
  <c r="W311" i="15"/>
  <c r="BG190" i="15"/>
  <c r="BG193" i="15"/>
  <c r="AO195" i="15" s="1"/>
  <c r="Y299" i="15"/>
  <c r="X300" i="15"/>
  <c r="X301" i="15"/>
  <c r="Z281" i="15"/>
  <c r="Z280" i="15"/>
  <c r="AA279" i="15"/>
  <c r="AA270" i="15"/>
  <c r="AA271" i="15"/>
  <c r="AB269" i="15"/>
  <c r="U330" i="15"/>
  <c r="V329" i="15"/>
  <c r="U331" i="15"/>
  <c r="Y291" i="15"/>
  <c r="Z289" i="15"/>
  <c r="Y290" i="15"/>
  <c r="AC250" i="15"/>
  <c r="AD249" i="15"/>
  <c r="AC251" i="15"/>
  <c r="BJ160" i="14"/>
  <c r="BE181" i="14"/>
  <c r="BD181" i="14"/>
  <c r="AD220" i="14"/>
  <c r="AE219" i="14"/>
  <c r="AE221" i="14" s="1"/>
  <c r="U319" i="14"/>
  <c r="T321" i="14"/>
  <c r="T320" i="14"/>
  <c r="BG173" i="14"/>
  <c r="AO175" i="14" s="1"/>
  <c r="BG170" i="14"/>
  <c r="AE211" i="14"/>
  <c r="AF209" i="14"/>
  <c r="AE210" i="14"/>
  <c r="AG199" i="14"/>
  <c r="AF201" i="14"/>
  <c r="AF200" i="14"/>
  <c r="AB241" i="14"/>
  <c r="AC239" i="14"/>
  <c r="AB240" i="14"/>
  <c r="T329" i="14"/>
  <c r="S331" i="14"/>
  <c r="S330" i="14"/>
  <c r="Y271" i="14"/>
  <c r="Y270" i="14"/>
  <c r="Z269" i="14"/>
  <c r="BQ357" i="14"/>
  <c r="BP357" i="14"/>
  <c r="AG190" i="14"/>
  <c r="BC190" i="14" s="1"/>
  <c r="AG191" i="14"/>
  <c r="AT190" i="14"/>
  <c r="Z261" i="14"/>
  <c r="Z260" i="14"/>
  <c r="AA259" i="14"/>
  <c r="AW180" i="14"/>
  <c r="AX180" i="14" s="1"/>
  <c r="AQ185" i="14" s="1"/>
  <c r="AU180" i="14"/>
  <c r="W299" i="14"/>
  <c r="V301" i="14"/>
  <c r="V300" i="14"/>
  <c r="W290" i="14"/>
  <c r="W291" i="14"/>
  <c r="X289" i="14"/>
  <c r="BF173" i="14"/>
  <c r="AO173" i="14" s="1"/>
  <c r="BF170" i="14"/>
  <c r="AA251" i="14"/>
  <c r="AB249" i="14"/>
  <c r="AA250" i="14"/>
  <c r="U311" i="14"/>
  <c r="U310" i="14"/>
  <c r="V309" i="14"/>
  <c r="X281" i="14"/>
  <c r="Y279" i="14"/>
  <c r="X280" i="14"/>
  <c r="AC231" i="14"/>
  <c r="AC230" i="14"/>
  <c r="AD229" i="14"/>
  <c r="AN173" i="14"/>
  <c r="AV170" i="14"/>
  <c r="AQ173" i="14" s="1"/>
  <c r="V330" i="15" l="1"/>
  <c r="W329" i="15"/>
  <c r="V331" i="15"/>
  <c r="AN205" i="15"/>
  <c r="AN203" i="15"/>
  <c r="AV200" i="15"/>
  <c r="AQ203" i="15" s="1"/>
  <c r="BP361" i="15" s="1"/>
  <c r="AF231" i="15"/>
  <c r="AF230" i="15"/>
  <c r="AG229" i="15"/>
  <c r="AC269" i="15"/>
  <c r="AB270" i="15"/>
  <c r="AB271" i="15"/>
  <c r="AA280" i="15"/>
  <c r="AA281" i="15"/>
  <c r="AB279" i="15"/>
  <c r="AD259" i="15"/>
  <c r="AC260" i="15"/>
  <c r="AC261" i="15"/>
  <c r="AE249" i="15"/>
  <c r="AD250" i="15"/>
  <c r="AD251" i="15"/>
  <c r="W320" i="15"/>
  <c r="X319" i="15"/>
  <c r="W321" i="15"/>
  <c r="AW210" i="15"/>
  <c r="AX210" i="15" s="1"/>
  <c r="AQ215" i="15" s="1"/>
  <c r="BQ362" i="15" s="1"/>
  <c r="AU210" i="15"/>
  <c r="AG220" i="15"/>
  <c r="BC220" i="15" s="1"/>
  <c r="AG221" i="15"/>
  <c r="AT220" i="15"/>
  <c r="BE211" i="15"/>
  <c r="BD211" i="15"/>
  <c r="X310" i="15"/>
  <c r="X311" i="15"/>
  <c r="Y309" i="15"/>
  <c r="AE241" i="15"/>
  <c r="AF239" i="15"/>
  <c r="AE240" i="15"/>
  <c r="BG200" i="15"/>
  <c r="BG203" i="15"/>
  <c r="AO205" i="15" s="1"/>
  <c r="BF200" i="15"/>
  <c r="BF203" i="15"/>
  <c r="AO203" i="15" s="1"/>
  <c r="BJ200" i="15" s="1"/>
  <c r="Z290" i="15"/>
  <c r="Z291" i="15"/>
  <c r="AA289" i="15"/>
  <c r="Y300" i="15"/>
  <c r="Y301" i="15"/>
  <c r="Z299" i="15"/>
  <c r="BJ170" i="14"/>
  <c r="AN183" i="14"/>
  <c r="AV180" i="14"/>
  <c r="AQ183" i="14" s="1"/>
  <c r="AA261" i="14"/>
  <c r="AB259" i="14"/>
  <c r="AA260" i="14"/>
  <c r="AU190" i="14"/>
  <c r="AW190" i="14"/>
  <c r="AX190" i="14" s="1"/>
  <c r="AQ195" i="14" s="1"/>
  <c r="BE191" i="14"/>
  <c r="BD191" i="14"/>
  <c r="T331" i="14"/>
  <c r="U329" i="14"/>
  <c r="T330" i="14"/>
  <c r="AF219" i="14"/>
  <c r="AF221" i="14" s="1"/>
  <c r="AE220" i="14"/>
  <c r="AG201" i="14"/>
  <c r="AG200" i="14"/>
  <c r="BC200" i="14" s="1"/>
  <c r="AT200" i="14"/>
  <c r="BF180" i="14"/>
  <c r="BF183" i="14"/>
  <c r="AO183" i="14" s="1"/>
  <c r="U321" i="14"/>
  <c r="V319" i="14"/>
  <c r="U320" i="14"/>
  <c r="Y281" i="14"/>
  <c r="Y280" i="14"/>
  <c r="Z279" i="14"/>
  <c r="BG180" i="14"/>
  <c r="BG183" i="14"/>
  <c r="AO185" i="14" s="1"/>
  <c r="AB251" i="14"/>
  <c r="AB250" i="14"/>
  <c r="AC249" i="14"/>
  <c r="AD231" i="14"/>
  <c r="AE229" i="14"/>
  <c r="AD230" i="14"/>
  <c r="AC241" i="14"/>
  <c r="AD239" i="14"/>
  <c r="AC240" i="14"/>
  <c r="X291" i="14"/>
  <c r="X290" i="14"/>
  <c r="Y289" i="14"/>
  <c r="BP358" i="14"/>
  <c r="BQ358" i="14"/>
  <c r="V311" i="14"/>
  <c r="W309" i="14"/>
  <c r="V310" i="14"/>
  <c r="Z271" i="14"/>
  <c r="Z270" i="14"/>
  <c r="AA269" i="14"/>
  <c r="W301" i="14"/>
  <c r="W300" i="14"/>
  <c r="X299" i="14"/>
  <c r="AF210" i="14"/>
  <c r="AF211" i="14"/>
  <c r="AG209" i="14"/>
  <c r="AA291" i="15" l="1"/>
  <c r="AB289" i="15"/>
  <c r="AA290" i="15"/>
  <c r="AE251" i="15"/>
  <c r="AF249" i="15"/>
  <c r="AE250" i="15"/>
  <c r="BG210" i="15"/>
  <c r="BG213" i="15"/>
  <c r="AO215" i="15" s="1"/>
  <c r="AD261" i="15"/>
  <c r="AD260" i="15"/>
  <c r="AE259" i="15"/>
  <c r="BD221" i="15"/>
  <c r="BE221" i="15"/>
  <c r="AB280" i="15"/>
  <c r="AB281" i="15"/>
  <c r="AC279" i="15"/>
  <c r="AN215" i="15"/>
  <c r="AN213" i="15"/>
  <c r="AV210" i="15"/>
  <c r="AQ213" i="15" s="1"/>
  <c r="BP362" i="15" s="1"/>
  <c r="AF241" i="15"/>
  <c r="AG239" i="15"/>
  <c r="AF240" i="15"/>
  <c r="Z301" i="15"/>
  <c r="Z300" i="15"/>
  <c r="AA299" i="15"/>
  <c r="X321" i="15"/>
  <c r="Y319" i="15"/>
  <c r="X320" i="15"/>
  <c r="W330" i="15"/>
  <c r="X329" i="15"/>
  <c r="W331" i="15"/>
  <c r="Y311" i="15"/>
  <c r="Z309" i="15"/>
  <c r="Y310" i="15"/>
  <c r="AC271" i="15"/>
  <c r="AC270" i="15"/>
  <c r="AD269" i="15"/>
  <c r="BF213" i="15"/>
  <c r="AO213" i="15" s="1"/>
  <c r="BJ210" i="15" s="1"/>
  <c r="BF210" i="15"/>
  <c r="AU220" i="15"/>
  <c r="AW220" i="15"/>
  <c r="AX220" i="15" s="1"/>
  <c r="AQ225" i="15" s="1"/>
  <c r="BQ363" i="15" s="1"/>
  <c r="AG231" i="15"/>
  <c r="AG230" i="15"/>
  <c r="BC230" i="15" s="1"/>
  <c r="AT230" i="15"/>
  <c r="BJ180" i="14"/>
  <c r="AB261" i="14"/>
  <c r="AB260" i="14"/>
  <c r="AC259" i="14"/>
  <c r="AA279" i="14"/>
  <c r="Z280" i="14"/>
  <c r="Z281" i="14"/>
  <c r="AA271" i="14"/>
  <c r="AA270" i="14"/>
  <c r="AB269" i="14"/>
  <c r="AD240" i="14"/>
  <c r="AE239" i="14"/>
  <c r="AD241" i="14"/>
  <c r="AN193" i="14"/>
  <c r="AV190" i="14"/>
  <c r="AQ193" i="14" s="1"/>
  <c r="AF220" i="14"/>
  <c r="AG219" i="14"/>
  <c r="AG221" i="14" s="1"/>
  <c r="W319" i="14"/>
  <c r="V321" i="14"/>
  <c r="V320" i="14"/>
  <c r="BE201" i="14"/>
  <c r="BD201" i="14"/>
  <c r="U330" i="14"/>
  <c r="U331" i="14"/>
  <c r="V329" i="14"/>
  <c r="BF193" i="14"/>
  <c r="AO193" i="14" s="1"/>
  <c r="BF190" i="14"/>
  <c r="AD249" i="14"/>
  <c r="AC250" i="14"/>
  <c r="AC251" i="14"/>
  <c r="AG210" i="14"/>
  <c r="BC210" i="14" s="1"/>
  <c r="AG211" i="14"/>
  <c r="AT210" i="14"/>
  <c r="AW200" i="14"/>
  <c r="AX200" i="14" s="1"/>
  <c r="AQ205" i="14" s="1"/>
  <c r="AU200" i="14"/>
  <c r="Y290" i="14"/>
  <c r="Z289" i="14"/>
  <c r="Y291" i="14"/>
  <c r="X300" i="14"/>
  <c r="X301" i="14"/>
  <c r="Y299" i="14"/>
  <c r="BQ359" i="14"/>
  <c r="BP359" i="14"/>
  <c r="AE230" i="14"/>
  <c r="AE231" i="14"/>
  <c r="AF229" i="14"/>
  <c r="W310" i="14"/>
  <c r="W311" i="14"/>
  <c r="X309" i="14"/>
  <c r="BG193" i="14"/>
  <c r="AO195" i="14" s="1"/>
  <c r="BG190" i="14"/>
  <c r="BE231" i="15" l="1"/>
  <c r="BD231" i="15"/>
  <c r="Y321" i="15"/>
  <c r="Z319" i="15"/>
  <c r="Y320" i="15"/>
  <c r="AF251" i="15"/>
  <c r="AF250" i="15"/>
  <c r="AG249" i="15"/>
  <c r="AU230" i="15"/>
  <c r="AW230" i="15"/>
  <c r="AX230" i="15" s="1"/>
  <c r="AQ235" i="15" s="1"/>
  <c r="BQ364" i="15" s="1"/>
  <c r="AF259" i="15"/>
  <c r="AE260" i="15"/>
  <c r="AE261" i="15"/>
  <c r="X331" i="15"/>
  <c r="Y329" i="15"/>
  <c r="X330" i="15"/>
  <c r="AN225" i="15"/>
  <c r="AN223" i="15"/>
  <c r="AV220" i="15"/>
  <c r="AQ223" i="15" s="1"/>
  <c r="BP363" i="15" s="1"/>
  <c r="AD271" i="15"/>
  <c r="AE269" i="15"/>
  <c r="AD270" i="15"/>
  <c r="AA301" i="15"/>
  <c r="AA300" i="15"/>
  <c r="AB299" i="15"/>
  <c r="AC281" i="15"/>
  <c r="AC280" i="15"/>
  <c r="AD279" i="15"/>
  <c r="AB291" i="15"/>
  <c r="AC289" i="15"/>
  <c r="AB290" i="15"/>
  <c r="BG223" i="15"/>
  <c r="AO225" i="15" s="1"/>
  <c r="BG220" i="15"/>
  <c r="Z311" i="15"/>
  <c r="AA309" i="15"/>
  <c r="Z310" i="15"/>
  <c r="AG241" i="15"/>
  <c r="AG240" i="15"/>
  <c r="BC240" i="15" s="1"/>
  <c r="AT240" i="15"/>
  <c r="BF220" i="15"/>
  <c r="BF223" i="15"/>
  <c r="AO223" i="15" s="1"/>
  <c r="BJ220" i="15" s="1"/>
  <c r="AG220" i="14"/>
  <c r="BC220" i="14" s="1"/>
  <c r="AT220" i="14"/>
  <c r="X310" i="14"/>
  <c r="Y309" i="14"/>
  <c r="X311" i="14"/>
  <c r="Z290" i="14"/>
  <c r="AA289" i="14"/>
  <c r="Z291" i="14"/>
  <c r="V331" i="14"/>
  <c r="V330" i="14"/>
  <c r="W329" i="14"/>
  <c r="BJ190" i="14"/>
  <c r="AB279" i="14"/>
  <c r="AA280" i="14"/>
  <c r="AA281" i="14"/>
  <c r="AD250" i="14"/>
  <c r="AE249" i="14"/>
  <c r="AD251" i="14"/>
  <c r="BQ360" i="14"/>
  <c r="BP360" i="14"/>
  <c r="AF230" i="14"/>
  <c r="AF231" i="14"/>
  <c r="AG229" i="14"/>
  <c r="BD211" i="14"/>
  <c r="BE211" i="14"/>
  <c r="BF203" i="14"/>
  <c r="AO203" i="14" s="1"/>
  <c r="BF200" i="14"/>
  <c r="AU210" i="14"/>
  <c r="AW210" i="14"/>
  <c r="AX210" i="14" s="1"/>
  <c r="AQ215" i="14" s="1"/>
  <c r="AE241" i="14"/>
  <c r="AE240" i="14"/>
  <c r="AF239" i="14"/>
  <c r="W320" i="14"/>
  <c r="W321" i="14"/>
  <c r="X319" i="14"/>
  <c r="Z299" i="14"/>
  <c r="Y300" i="14"/>
  <c r="Y301" i="14"/>
  <c r="AC269" i="14"/>
  <c r="AB271" i="14"/>
  <c r="AB270" i="14"/>
  <c r="AN203" i="14"/>
  <c r="AV200" i="14"/>
  <c r="AQ203" i="14" s="1"/>
  <c r="AC260" i="14"/>
  <c r="AD259" i="14"/>
  <c r="AC261" i="14"/>
  <c r="BG203" i="14"/>
  <c r="AO205" i="14" s="1"/>
  <c r="BG200" i="14"/>
  <c r="AF261" i="15" l="1"/>
  <c r="AF260" i="15"/>
  <c r="AG259" i="15"/>
  <c r="AN235" i="15"/>
  <c r="AN233" i="15"/>
  <c r="AV230" i="15"/>
  <c r="AQ233" i="15" s="1"/>
  <c r="BP364" i="15" s="1"/>
  <c r="AG250" i="15"/>
  <c r="BC250" i="15" s="1"/>
  <c r="AG251" i="15"/>
  <c r="AT250" i="15"/>
  <c r="AD280" i="15"/>
  <c r="AD281" i="15"/>
  <c r="AE279" i="15"/>
  <c r="AW240" i="15"/>
  <c r="AX240" i="15" s="1"/>
  <c r="AQ245" i="15" s="1"/>
  <c r="BQ365" i="15" s="1"/>
  <c r="AU240" i="15"/>
  <c r="BD241" i="15"/>
  <c r="BE241" i="15"/>
  <c r="AC299" i="15"/>
  <c r="AB300" i="15"/>
  <c r="AB301" i="15"/>
  <c r="Z321" i="15"/>
  <c r="AA319" i="15"/>
  <c r="Z320" i="15"/>
  <c r="Y331" i="15"/>
  <c r="Z329" i="15"/>
  <c r="Y330" i="15"/>
  <c r="AB309" i="15"/>
  <c r="AA310" i="15"/>
  <c r="AA311" i="15"/>
  <c r="BF230" i="15"/>
  <c r="BF233" i="15"/>
  <c r="AO233" i="15" s="1"/>
  <c r="BJ230" i="15" s="1"/>
  <c r="BG230" i="15"/>
  <c r="BG233" i="15"/>
  <c r="AO235" i="15" s="1"/>
  <c r="AC290" i="15"/>
  <c r="AD289" i="15"/>
  <c r="AC291" i="15"/>
  <c r="AE270" i="15"/>
  <c r="AE271" i="15"/>
  <c r="AF269" i="15"/>
  <c r="BJ200" i="14"/>
  <c r="X320" i="14"/>
  <c r="X321" i="14"/>
  <c r="Y319" i="14"/>
  <c r="AG239" i="14"/>
  <c r="AF240" i="14"/>
  <c r="AF241" i="14"/>
  <c r="AA291" i="14"/>
  <c r="AA290" i="14"/>
  <c r="AB289" i="14"/>
  <c r="AF249" i="14"/>
  <c r="AE250" i="14"/>
  <c r="AE251" i="14"/>
  <c r="AN213" i="14"/>
  <c r="AV210" i="14"/>
  <c r="AQ213" i="14" s="1"/>
  <c r="Y311" i="14"/>
  <c r="Y310" i="14"/>
  <c r="Z309" i="14"/>
  <c r="X329" i="14"/>
  <c r="W330" i="14"/>
  <c r="W331" i="14"/>
  <c r="AW220" i="14"/>
  <c r="AX220" i="14" s="1"/>
  <c r="AQ225" i="14" s="1"/>
  <c r="AU220" i="14"/>
  <c r="BG213" i="14"/>
  <c r="AO215" i="14" s="1"/>
  <c r="BG210" i="14"/>
  <c r="AC279" i="14"/>
  <c r="AB281" i="14"/>
  <c r="AB280" i="14"/>
  <c r="BP361" i="14"/>
  <c r="BQ361" i="14"/>
  <c r="AG230" i="14"/>
  <c r="BC230" i="14" s="1"/>
  <c r="AG231" i="14"/>
  <c r="AT230" i="14"/>
  <c r="AD269" i="14"/>
  <c r="AC270" i="14"/>
  <c r="AC271" i="14"/>
  <c r="AE259" i="14"/>
  <c r="AD260" i="14"/>
  <c r="AD261" i="14"/>
  <c r="AA299" i="14"/>
  <c r="Z300" i="14"/>
  <c r="Z301" i="14"/>
  <c r="BF213" i="14"/>
  <c r="AO213" i="14" s="1"/>
  <c r="BF210" i="14"/>
  <c r="BE221" i="14"/>
  <c r="BD221" i="14"/>
  <c r="BE251" i="15" l="1"/>
  <c r="BD251" i="15"/>
  <c r="BF240" i="15"/>
  <c r="BF243" i="15"/>
  <c r="AO243" i="15" s="1"/>
  <c r="BJ240" i="15" s="1"/>
  <c r="AB310" i="15"/>
  <c r="AB311" i="15"/>
  <c r="AC309" i="15"/>
  <c r="AN245" i="15"/>
  <c r="AN243" i="15"/>
  <c r="AV240" i="15"/>
  <c r="AQ243" i="15" s="1"/>
  <c r="BP365" i="15" s="1"/>
  <c r="Z331" i="15"/>
  <c r="Z330" i="15"/>
  <c r="AA329" i="15"/>
  <c r="AF279" i="15"/>
  <c r="AE280" i="15"/>
  <c r="AE281" i="15"/>
  <c r="AG260" i="15"/>
  <c r="BC260" i="15" s="1"/>
  <c r="AG261" i="15"/>
  <c r="AT260" i="15"/>
  <c r="AC300" i="15"/>
  <c r="AD299" i="15"/>
  <c r="AC301" i="15"/>
  <c r="BG243" i="15"/>
  <c r="AO245" i="15" s="1"/>
  <c r="BG240" i="15"/>
  <c r="AF271" i="15"/>
  <c r="AF270" i="15"/>
  <c r="AG269" i="15"/>
  <c r="AE289" i="15"/>
  <c r="AD291" i="15"/>
  <c r="AD290" i="15"/>
  <c r="AA320" i="15"/>
  <c r="AB319" i="15"/>
  <c r="AA321" i="15"/>
  <c r="AW250" i="15"/>
  <c r="AX250" i="15" s="1"/>
  <c r="AU250" i="15"/>
  <c r="Y329" i="14"/>
  <c r="X330" i="14"/>
  <c r="X331" i="14"/>
  <c r="AA309" i="14"/>
  <c r="Z311" i="14"/>
  <c r="Z310" i="14"/>
  <c r="BP362" i="14"/>
  <c r="BQ362" i="14"/>
  <c r="AD279" i="14"/>
  <c r="AC281" i="14"/>
  <c r="AC280" i="14"/>
  <c r="AG249" i="14"/>
  <c r="AF251" i="14"/>
  <c r="AF250" i="14"/>
  <c r="Z319" i="14"/>
  <c r="Y320" i="14"/>
  <c r="Y321" i="14"/>
  <c r="AU230" i="14"/>
  <c r="AW230" i="14"/>
  <c r="AX230" i="14" s="1"/>
  <c r="AQ235" i="14" s="1"/>
  <c r="BJ210" i="14"/>
  <c r="BF220" i="14"/>
  <c r="BF223" i="14"/>
  <c r="AO223" i="14" s="1"/>
  <c r="AN223" i="14"/>
  <c r="AV220" i="14"/>
  <c r="AQ223" i="14" s="1"/>
  <c r="BE231" i="14"/>
  <c r="BD231" i="14"/>
  <c r="AC289" i="14"/>
  <c r="AB291" i="14"/>
  <c r="AB290" i="14"/>
  <c r="AB299" i="14"/>
  <c r="AA300" i="14"/>
  <c r="AA301" i="14"/>
  <c r="AF259" i="14"/>
  <c r="AE261" i="14"/>
  <c r="AE260" i="14"/>
  <c r="AG240" i="14"/>
  <c r="BC240" i="14" s="1"/>
  <c r="AG241" i="14"/>
  <c r="AT240" i="14"/>
  <c r="BG223" i="14"/>
  <c r="AO225" i="14" s="1"/>
  <c r="BG220" i="14"/>
  <c r="AD270" i="14"/>
  <c r="AE269" i="14"/>
  <c r="AD271" i="14"/>
  <c r="BE261" i="15" l="1"/>
  <c r="BD261" i="15"/>
  <c r="AG271" i="15"/>
  <c r="AG270" i="15"/>
  <c r="BC270" i="15" s="1"/>
  <c r="AT270" i="15"/>
  <c r="AB320" i="15"/>
  <c r="AB321" i="15"/>
  <c r="AC319" i="15"/>
  <c r="AW260" i="15"/>
  <c r="AX260" i="15" s="1"/>
  <c r="AU260" i="15"/>
  <c r="AF289" i="15"/>
  <c r="AE290" i="15"/>
  <c r="AE291" i="15"/>
  <c r="AD309" i="15"/>
  <c r="AC310" i="15"/>
  <c r="AC311" i="15"/>
  <c r="AG279" i="15"/>
  <c r="AF280" i="15"/>
  <c r="AF281" i="15"/>
  <c r="AA331" i="15"/>
  <c r="AB329" i="15"/>
  <c r="AA330" i="15"/>
  <c r="AN255" i="15"/>
  <c r="AN253" i="15"/>
  <c r="AV250" i="15"/>
  <c r="BF253" i="15"/>
  <c r="AO253" i="15" s="1"/>
  <c r="BJ250" i="15" s="1"/>
  <c r="BF250" i="15"/>
  <c r="BG253" i="15"/>
  <c r="BG250" i="15"/>
  <c r="AE299" i="15"/>
  <c r="AD300" i="15"/>
  <c r="AD301" i="15"/>
  <c r="BJ220" i="14"/>
  <c r="AC299" i="14"/>
  <c r="AB301" i="14"/>
  <c r="AB300" i="14"/>
  <c r="BE241" i="14"/>
  <c r="BD241" i="14"/>
  <c r="BP363" i="14"/>
  <c r="BQ363" i="14"/>
  <c r="AB309" i="14"/>
  <c r="AA310" i="14"/>
  <c r="AA311" i="14"/>
  <c r="AD281" i="14"/>
  <c r="AD280" i="14"/>
  <c r="AE279" i="14"/>
  <c r="AW240" i="14"/>
  <c r="AX240" i="14" s="1"/>
  <c r="AQ245" i="14" s="1"/>
  <c r="AU240" i="14"/>
  <c r="BF230" i="14"/>
  <c r="BF233" i="14"/>
  <c r="AO233" i="14" s="1"/>
  <c r="AN233" i="14"/>
  <c r="AV230" i="14"/>
  <c r="AQ233" i="14" s="1"/>
  <c r="Z329" i="14"/>
  <c r="Y330" i="14"/>
  <c r="Y331" i="14"/>
  <c r="AF269" i="14"/>
  <c r="AE271" i="14"/>
  <c r="AE270" i="14"/>
  <c r="AD289" i="14"/>
  <c r="AC291" i="14"/>
  <c r="AC290" i="14"/>
  <c r="BG230" i="14"/>
  <c r="BG233" i="14"/>
  <c r="AO235" i="14" s="1"/>
  <c r="Z320" i="14"/>
  <c r="Z321" i="14"/>
  <c r="AA319" i="14"/>
  <c r="AF261" i="14"/>
  <c r="AF260" i="14"/>
  <c r="AG259" i="14"/>
  <c r="AG251" i="14"/>
  <c r="AG250" i="14"/>
  <c r="BC250" i="14" s="1"/>
  <c r="AT250" i="14"/>
  <c r="AO255" i="15" l="1"/>
  <c r="AN265" i="15"/>
  <c r="AN263" i="15"/>
  <c r="AV260" i="15"/>
  <c r="AC329" i="15"/>
  <c r="AB330" i="15"/>
  <c r="AB331" i="15"/>
  <c r="AD319" i="15"/>
  <c r="AC321" i="15"/>
  <c r="AC320" i="15"/>
  <c r="AG280" i="15"/>
  <c r="BC280" i="15" s="1"/>
  <c r="AG281" i="15"/>
  <c r="AT280" i="15"/>
  <c r="AW270" i="15"/>
  <c r="AX270" i="15" s="1"/>
  <c r="AU270" i="15"/>
  <c r="AQ253" i="15"/>
  <c r="BP366" i="15" s="1"/>
  <c r="AQ255" i="15"/>
  <c r="BQ366" i="15" s="1"/>
  <c r="AE309" i="15"/>
  <c r="AD311" i="15"/>
  <c r="AD310" i="15"/>
  <c r="BF260" i="15"/>
  <c r="BF263" i="15"/>
  <c r="AO265" i="15" s="1"/>
  <c r="BE271" i="15"/>
  <c r="BD271" i="15"/>
  <c r="BG263" i="15"/>
  <c r="BG260" i="15"/>
  <c r="AG289" i="15"/>
  <c r="AF290" i="15"/>
  <c r="AF291" i="15"/>
  <c r="AF299" i="15"/>
  <c r="AE300" i="15"/>
  <c r="AE301" i="15"/>
  <c r="BJ230" i="14"/>
  <c r="AW250" i="14"/>
  <c r="AX250" i="14" s="1"/>
  <c r="AU250" i="14"/>
  <c r="AE289" i="14"/>
  <c r="AD291" i="14"/>
  <c r="AD290" i="14"/>
  <c r="BF243" i="14"/>
  <c r="AO243" i="14" s="1"/>
  <c r="BF240" i="14"/>
  <c r="AG261" i="14"/>
  <c r="AG260" i="14"/>
  <c r="BC260" i="14" s="1"/>
  <c r="AT260" i="14"/>
  <c r="BG243" i="14"/>
  <c r="AO245" i="14" s="1"/>
  <c r="BG240" i="14"/>
  <c r="AN243" i="14"/>
  <c r="AV240" i="14"/>
  <c r="AQ243" i="14" s="1"/>
  <c r="BQ364" i="14"/>
  <c r="BP364" i="14"/>
  <c r="AC309" i="14"/>
  <c r="AB311" i="14"/>
  <c r="AB310" i="14"/>
  <c r="AB319" i="14"/>
  <c r="AA321" i="14"/>
  <c r="AA320" i="14"/>
  <c r="AC301" i="14"/>
  <c r="AC300" i="14"/>
  <c r="AD299" i="14"/>
  <c r="BE251" i="14"/>
  <c r="BD251" i="14"/>
  <c r="AF270" i="14"/>
  <c r="AF271" i="14"/>
  <c r="AG269" i="14"/>
  <c r="AE281" i="14"/>
  <c r="AE280" i="14"/>
  <c r="AF279" i="14"/>
  <c r="AA329" i="14"/>
  <c r="Z331" i="14"/>
  <c r="Z330" i="14"/>
  <c r="AO263" i="15" l="1"/>
  <c r="BJ260" i="15" s="1"/>
  <c r="AG291" i="15"/>
  <c r="AG290" i="15"/>
  <c r="BC290" i="15" s="1"/>
  <c r="AT290" i="15"/>
  <c r="AN273" i="15"/>
  <c r="AN275" i="15"/>
  <c r="AV270" i="15"/>
  <c r="BG273" i="15"/>
  <c r="BG270" i="15"/>
  <c r="AE319" i="15"/>
  <c r="AD320" i="15"/>
  <c r="AD321" i="15"/>
  <c r="AF300" i="15"/>
  <c r="AF301" i="15"/>
  <c r="AG299" i="15"/>
  <c r="AE310" i="15"/>
  <c r="AE311" i="15"/>
  <c r="AF309" i="15"/>
  <c r="AC331" i="15"/>
  <c r="AD329" i="15"/>
  <c r="AC330" i="15"/>
  <c r="AQ265" i="15"/>
  <c r="BQ367" i="15" s="1"/>
  <c r="AQ263" i="15"/>
  <c r="BP367" i="15" s="1"/>
  <c r="AU280" i="15"/>
  <c r="AW280" i="15"/>
  <c r="AX280" i="15" s="1"/>
  <c r="BF270" i="15"/>
  <c r="BF273" i="15"/>
  <c r="AO273" i="15" s="1"/>
  <c r="BJ270" i="15" s="1"/>
  <c r="BD281" i="15"/>
  <c r="BE281" i="15"/>
  <c r="AU260" i="14"/>
  <c r="AW260" i="14"/>
  <c r="AX260" i="14" s="1"/>
  <c r="AD309" i="14"/>
  <c r="AC310" i="14"/>
  <c r="AC311" i="14"/>
  <c r="BG250" i="14"/>
  <c r="BG253" i="14"/>
  <c r="AO255" i="14" s="1"/>
  <c r="AD301" i="14"/>
  <c r="AD300" i="14"/>
  <c r="AE299" i="14"/>
  <c r="BQ365" i="14"/>
  <c r="BP365" i="14"/>
  <c r="AN253" i="14"/>
  <c r="AV250" i="14"/>
  <c r="BE261" i="14"/>
  <c r="BD261" i="14"/>
  <c r="AF280" i="14"/>
  <c r="AG279" i="14"/>
  <c r="AF281" i="14"/>
  <c r="BJ240" i="14"/>
  <c r="AG271" i="14"/>
  <c r="AG270" i="14"/>
  <c r="BC270" i="14" s="1"/>
  <c r="AT270" i="14"/>
  <c r="BF253" i="14"/>
  <c r="AO253" i="14" s="1"/>
  <c r="BF250" i="14"/>
  <c r="AE291" i="14"/>
  <c r="AE290" i="14"/>
  <c r="AF289" i="14"/>
  <c r="AA331" i="14"/>
  <c r="AA330" i="14"/>
  <c r="AB329" i="14"/>
  <c r="AC319" i="14"/>
  <c r="AB321" i="14"/>
  <c r="AB320" i="14"/>
  <c r="AO275" i="15" l="1"/>
  <c r="AF311" i="15"/>
  <c r="AG309" i="15"/>
  <c r="AF310" i="15"/>
  <c r="BG280" i="15"/>
  <c r="BG283" i="15"/>
  <c r="BF283" i="15"/>
  <c r="AO283" i="15" s="1"/>
  <c r="BJ280" i="15" s="1"/>
  <c r="BF280" i="15"/>
  <c r="AG300" i="15"/>
  <c r="BC300" i="15" s="1"/>
  <c r="AG301" i="15"/>
  <c r="AT300" i="15"/>
  <c r="BE291" i="15"/>
  <c r="BD291" i="15"/>
  <c r="AE329" i="15"/>
  <c r="AD331" i="15"/>
  <c r="AD330" i="15"/>
  <c r="AQ275" i="15"/>
  <c r="BQ368" i="15" s="1"/>
  <c r="AQ273" i="15"/>
  <c r="BP368" i="15" s="1"/>
  <c r="AW290" i="15"/>
  <c r="AX290" i="15" s="1"/>
  <c r="AU290" i="15"/>
  <c r="AN283" i="15"/>
  <c r="AN285" i="15"/>
  <c r="AV280" i="15"/>
  <c r="AE320" i="15"/>
  <c r="AF319" i="15"/>
  <c r="AE321" i="15"/>
  <c r="AC329" i="14"/>
  <c r="AB331" i="14"/>
  <c r="AB330" i="14"/>
  <c r="AG280" i="14"/>
  <c r="BC280" i="14" s="1"/>
  <c r="AG281" i="14"/>
  <c r="AT280" i="14"/>
  <c r="AF290" i="14"/>
  <c r="AF291" i="14"/>
  <c r="AG289" i="14"/>
  <c r="BF263" i="14"/>
  <c r="BF260" i="14"/>
  <c r="BG260" i="14"/>
  <c r="BG263" i="14"/>
  <c r="AO265" i="14" s="1"/>
  <c r="AQ255" i="14"/>
  <c r="BQ366" i="14" s="1"/>
  <c r="AQ253" i="14"/>
  <c r="BP366" i="14" s="1"/>
  <c r="BJ250" i="14"/>
  <c r="AC320" i="14"/>
  <c r="AD319" i="14"/>
  <c r="AC321" i="14"/>
  <c r="AU270" i="14"/>
  <c r="AW270" i="14"/>
  <c r="AX270" i="14" s="1"/>
  <c r="AD311" i="14"/>
  <c r="AE309" i="14"/>
  <c r="AD310" i="14"/>
  <c r="AE300" i="14"/>
  <c r="AF299" i="14"/>
  <c r="AE301" i="14"/>
  <c r="BE271" i="14"/>
  <c r="BD271" i="14"/>
  <c r="AN263" i="14"/>
  <c r="AV260" i="14"/>
  <c r="AO285" i="15" l="1"/>
  <c r="BF293" i="15"/>
  <c r="AO295" i="15" s="1"/>
  <c r="BF290" i="15"/>
  <c r="AW300" i="15"/>
  <c r="AX300" i="15" s="1"/>
  <c r="AU300" i="15"/>
  <c r="BG290" i="15"/>
  <c r="BG293" i="15"/>
  <c r="BE301" i="15"/>
  <c r="BD301" i="15"/>
  <c r="AN293" i="15"/>
  <c r="AN295" i="15"/>
  <c r="AV290" i="15"/>
  <c r="AF320" i="15"/>
  <c r="AG319" i="15"/>
  <c r="AF321" i="15"/>
  <c r="AG311" i="15"/>
  <c r="AG310" i="15"/>
  <c r="BC310" i="15" s="1"/>
  <c r="AT310" i="15"/>
  <c r="AQ283" i="15"/>
  <c r="BP369" i="15" s="1"/>
  <c r="AQ285" i="15"/>
  <c r="BQ369" i="15" s="1"/>
  <c r="AE330" i="15"/>
  <c r="AE331" i="15"/>
  <c r="AF329" i="15"/>
  <c r="AQ265" i="14"/>
  <c r="BQ367" i="14" s="1"/>
  <c r="AQ263" i="14"/>
  <c r="BP367" i="14" s="1"/>
  <c r="AO263" i="14"/>
  <c r="BJ260" i="14" s="1"/>
  <c r="AU280" i="14"/>
  <c r="AW280" i="14"/>
  <c r="AX280" i="14" s="1"/>
  <c r="BD281" i="14"/>
  <c r="BE281" i="14"/>
  <c r="AD321" i="14"/>
  <c r="AD320" i="14"/>
  <c r="AE319" i="14"/>
  <c r="BF273" i="14"/>
  <c r="AO273" i="14" s="1"/>
  <c r="BF270" i="14"/>
  <c r="AC331" i="14"/>
  <c r="AD329" i="14"/>
  <c r="AC330" i="14"/>
  <c r="AE310" i="14"/>
  <c r="AE311" i="14"/>
  <c r="AF309" i="14"/>
  <c r="AG291" i="14"/>
  <c r="AG290" i="14"/>
  <c r="BC290" i="14" s="1"/>
  <c r="AT290" i="14"/>
  <c r="AN273" i="14"/>
  <c r="AV270" i="14"/>
  <c r="BG270" i="14"/>
  <c r="BG273" i="14"/>
  <c r="AO275" i="14" s="1"/>
  <c r="AF300" i="14"/>
  <c r="AG299" i="14"/>
  <c r="AF301" i="14"/>
  <c r="AO293" i="15" l="1"/>
  <c r="BJ290" i="15" s="1"/>
  <c r="BE311" i="15"/>
  <c r="BD311" i="15"/>
  <c r="AG320" i="15"/>
  <c r="BC320" i="15" s="1"/>
  <c r="AG321" i="15"/>
  <c r="AT320" i="15"/>
  <c r="AN303" i="15"/>
  <c r="AN305" i="15"/>
  <c r="AV300" i="15"/>
  <c r="AQ295" i="15"/>
  <c r="BQ370" i="15" s="1"/>
  <c r="AQ293" i="15"/>
  <c r="BP370" i="15" s="1"/>
  <c r="AF331" i="15"/>
  <c r="AG329" i="15"/>
  <c r="AF330" i="15"/>
  <c r="AW310" i="15"/>
  <c r="AX310" i="15" s="1"/>
  <c r="AU310" i="15"/>
  <c r="BF303" i="15"/>
  <c r="AO303" i="15" s="1"/>
  <c r="BJ300" i="15" s="1"/>
  <c r="BF300" i="15"/>
  <c r="BG300" i="15"/>
  <c r="BG303" i="15"/>
  <c r="BJ270" i="14"/>
  <c r="AE320" i="14"/>
  <c r="AF319" i="14"/>
  <c r="AE321" i="14"/>
  <c r="AW290" i="14"/>
  <c r="AX290" i="14" s="1"/>
  <c r="AU290" i="14"/>
  <c r="AG300" i="14"/>
  <c r="BC300" i="14" s="1"/>
  <c r="AG301" i="14"/>
  <c r="AT300" i="14"/>
  <c r="AF310" i="14"/>
  <c r="AF311" i="14"/>
  <c r="AG309" i="14"/>
  <c r="BF280" i="14"/>
  <c r="BF283" i="14"/>
  <c r="AO283" i="14" s="1"/>
  <c r="BE291" i="14"/>
  <c r="BD291" i="14"/>
  <c r="AD330" i="14"/>
  <c r="AD331" i="14"/>
  <c r="AE329" i="14"/>
  <c r="BG283" i="14"/>
  <c r="AO285" i="14" s="1"/>
  <c r="BG280" i="14"/>
  <c r="AN283" i="14"/>
  <c r="AV280" i="14"/>
  <c r="AQ273" i="14"/>
  <c r="BP368" i="14" s="1"/>
  <c r="AQ275" i="14"/>
  <c r="BQ368" i="14" s="1"/>
  <c r="AO305" i="15" l="1"/>
  <c r="AQ303" i="15"/>
  <c r="BP371" i="15" s="1"/>
  <c r="AQ305" i="15"/>
  <c r="BQ371" i="15" s="1"/>
  <c r="BF310" i="15"/>
  <c r="BF313" i="15"/>
  <c r="AO313" i="15" s="1"/>
  <c r="BJ310" i="15" s="1"/>
  <c r="BE321" i="15"/>
  <c r="BD321" i="15"/>
  <c r="BG310" i="15"/>
  <c r="BG313" i="15"/>
  <c r="AN313" i="15"/>
  <c r="AN315" i="15"/>
  <c r="AV310" i="15"/>
  <c r="AU320" i="15"/>
  <c r="AW320" i="15"/>
  <c r="AX320" i="15" s="1"/>
  <c r="AG331" i="15"/>
  <c r="AG330" i="15"/>
  <c r="BC330" i="15" s="1"/>
  <c r="AT330" i="15"/>
  <c r="BJ280" i="14"/>
  <c r="AW300" i="14"/>
  <c r="AX300" i="14" s="1"/>
  <c r="AU300" i="14"/>
  <c r="AN293" i="14"/>
  <c r="AV290" i="14"/>
  <c r="AG311" i="14"/>
  <c r="AG310" i="14"/>
  <c r="BC310" i="14" s="1"/>
  <c r="AT310" i="14"/>
  <c r="AE331" i="14"/>
  <c r="AE330" i="14"/>
  <c r="AF329" i="14"/>
  <c r="AF320" i="14"/>
  <c r="AG319" i="14"/>
  <c r="AF321" i="14"/>
  <c r="BE301" i="14"/>
  <c r="BD301" i="14"/>
  <c r="AQ285" i="14"/>
  <c r="BQ369" i="14" s="1"/>
  <c r="AQ283" i="14"/>
  <c r="BP369" i="14" s="1"/>
  <c r="BF293" i="14"/>
  <c r="AO293" i="14" s="1"/>
  <c r="BF290" i="14"/>
  <c r="BG293" i="14"/>
  <c r="AO295" i="14" s="1"/>
  <c r="BG290" i="14"/>
  <c r="AO315" i="15" l="1"/>
  <c r="AW330" i="15"/>
  <c r="AX330" i="15" s="1"/>
  <c r="AU330" i="15"/>
  <c r="BF320" i="15"/>
  <c r="BF323" i="15"/>
  <c r="AO323" i="15" s="1"/>
  <c r="BJ320" i="15" s="1"/>
  <c r="BE331" i="15"/>
  <c r="BD331" i="15"/>
  <c r="BG323" i="15"/>
  <c r="BG320" i="15"/>
  <c r="AN323" i="15"/>
  <c r="AN325" i="15"/>
  <c r="AV320" i="15"/>
  <c r="AQ315" i="15"/>
  <c r="BQ372" i="15" s="1"/>
  <c r="AQ313" i="15"/>
  <c r="BP372" i="15" s="1"/>
  <c r="AW310" i="14"/>
  <c r="AX310" i="14" s="1"/>
  <c r="AU310" i="14"/>
  <c r="BF300" i="14"/>
  <c r="BF303" i="14"/>
  <c r="AO303" i="14" s="1"/>
  <c r="BG300" i="14"/>
  <c r="BG303" i="14"/>
  <c r="AO305" i="14" s="1"/>
  <c r="BJ290" i="14"/>
  <c r="AG321" i="14"/>
  <c r="AG320" i="14"/>
  <c r="BC320" i="14" s="1"/>
  <c r="AT320" i="14"/>
  <c r="AW320" i="14" s="1"/>
  <c r="AX320" i="14" s="1"/>
  <c r="AF331" i="14"/>
  <c r="AF330" i="14"/>
  <c r="AG329" i="14"/>
  <c r="AN303" i="14"/>
  <c r="AV300" i="14"/>
  <c r="BD311" i="14"/>
  <c r="BE311" i="14"/>
  <c r="AQ295" i="14"/>
  <c r="BQ370" i="14" s="1"/>
  <c r="AQ293" i="14"/>
  <c r="BP370" i="14" s="1"/>
  <c r="AO325" i="15" l="1"/>
  <c r="BG333" i="15"/>
  <c r="BG330" i="15"/>
  <c r="BF330" i="15"/>
  <c r="BF333" i="15"/>
  <c r="AO335" i="15" s="1"/>
  <c r="AQ325" i="15"/>
  <c r="BQ373" i="15" s="1"/>
  <c r="AQ323" i="15"/>
  <c r="BP373" i="15" s="1"/>
  <c r="AN335" i="15"/>
  <c r="AN333" i="15"/>
  <c r="AV330" i="15"/>
  <c r="BJ300" i="14"/>
  <c r="BE321" i="14"/>
  <c r="BD321" i="14"/>
  <c r="BF310" i="14"/>
  <c r="BF313" i="14"/>
  <c r="AQ303" i="14"/>
  <c r="BP371" i="14" s="1"/>
  <c r="AQ305" i="14"/>
  <c r="BQ371" i="14" s="1"/>
  <c r="AN313" i="14"/>
  <c r="AV310" i="14"/>
  <c r="AU320" i="14"/>
  <c r="AN323" i="14" s="1"/>
  <c r="BG313" i="14"/>
  <c r="AO315" i="14" s="1"/>
  <c r="BG310" i="14"/>
  <c r="AG330" i="14"/>
  <c r="BC330" i="14" s="1"/>
  <c r="AG331" i="14"/>
  <c r="AT330" i="14"/>
  <c r="AO333" i="15" l="1"/>
  <c r="BJ330" i="15" s="1"/>
  <c r="BF341" i="15" s="1"/>
  <c r="AD343" i="15" s="1"/>
  <c r="AQ335" i="15"/>
  <c r="AQ333" i="15"/>
  <c r="BP374" i="15" s="1"/>
  <c r="AO313" i="14"/>
  <c r="BJ310" i="14" s="1"/>
  <c r="BE331" i="14"/>
  <c r="BD331" i="14"/>
  <c r="AW330" i="14"/>
  <c r="AX330" i="14" s="1"/>
  <c r="AU330" i="14"/>
  <c r="AV320" i="14"/>
  <c r="BF323" i="14"/>
  <c r="BF320" i="14"/>
  <c r="BG323" i="14"/>
  <c r="AO325" i="14" s="1"/>
  <c r="BG320" i="14"/>
  <c r="AQ315" i="14"/>
  <c r="BQ372" i="14" s="1"/>
  <c r="AQ313" i="14"/>
  <c r="BP372" i="14" s="1"/>
  <c r="B341" i="15" l="1"/>
  <c r="AO323" i="14"/>
  <c r="BJ320" i="14" s="1"/>
  <c r="AV330" i="14"/>
  <c r="AQ323" i="14"/>
  <c r="BP373" i="14" s="1"/>
  <c r="AQ325" i="14"/>
  <c r="BQ373" i="14" s="1"/>
  <c r="BF333" i="14"/>
  <c r="AO333" i="14" s="1"/>
  <c r="BF330" i="14"/>
  <c r="BG333" i="14"/>
  <c r="AO335" i="14" s="1"/>
  <c r="BG330" i="14"/>
  <c r="AQ335" i="14" l="1"/>
  <c r="AQ333" i="14"/>
  <c r="BP374" i="14" s="1"/>
  <c r="BJ330" i="14"/>
  <c r="BF341" i="14" s="1"/>
  <c r="AD343" i="14" s="1"/>
  <c r="B341" i="14" l="1"/>
</calcChain>
</file>

<file path=xl/sharedStrings.xml><?xml version="1.0" encoding="utf-8"?>
<sst xmlns="http://schemas.openxmlformats.org/spreadsheetml/2006/main" count="3803" uniqueCount="138">
  <si>
    <t>月</t>
    <rPh sb="0" eb="1">
      <t>ツキ</t>
    </rPh>
    <phoneticPr fontId="1"/>
  </si>
  <si>
    <t>日</t>
    <rPh sb="0" eb="1">
      <t>ニチ</t>
    </rPh>
    <phoneticPr fontId="1"/>
  </si>
  <si>
    <t>曜日</t>
    <rPh sb="0" eb="2">
      <t>ヨウビ</t>
    </rPh>
    <phoneticPr fontId="1"/>
  </si>
  <si>
    <t>行事</t>
    <rPh sb="0" eb="2">
      <t>ギョウジ</t>
    </rPh>
    <phoneticPr fontId="1"/>
  </si>
  <si>
    <t>日</t>
  </si>
  <si>
    <t>月</t>
  </si>
  <si>
    <t>火</t>
  </si>
  <si>
    <t>水</t>
  </si>
  <si>
    <t>木</t>
  </si>
  <si>
    <t>金</t>
  </si>
  <si>
    <t>土</t>
  </si>
  <si>
    <t>累計</t>
    <rPh sb="0" eb="2">
      <t>ルイケイ</t>
    </rPh>
    <phoneticPr fontId="1"/>
  </si>
  <si>
    <t>休日／日</t>
    <rPh sb="0" eb="2">
      <t>キュウジツ</t>
    </rPh>
    <rPh sb="3" eb="4">
      <t>ヒ</t>
    </rPh>
    <phoneticPr fontId="1"/>
  </si>
  <si>
    <t>休日／日</t>
    <rPh sb="0" eb="2">
      <t>キュウジツ</t>
    </rPh>
    <rPh sb="3" eb="4">
      <t>ニチ</t>
    </rPh>
    <phoneticPr fontId="1"/>
  </si>
  <si>
    <t>達成率＝「休日の累計日数」／「累計日数」</t>
    <rPh sb="0" eb="2">
      <t>タッセイ</t>
    </rPh>
    <rPh sb="2" eb="3">
      <t>リツ</t>
    </rPh>
    <rPh sb="5" eb="7">
      <t>キュウジツ</t>
    </rPh>
    <rPh sb="8" eb="10">
      <t>ルイケイ</t>
    </rPh>
    <rPh sb="10" eb="12">
      <t>ニッスウ</t>
    </rPh>
    <rPh sb="15" eb="17">
      <t>ルイケイ</t>
    </rPh>
    <rPh sb="17" eb="19">
      <t>ニッスウ</t>
    </rPh>
    <phoneticPr fontId="1"/>
  </si>
  <si>
    <t>月の日数</t>
    <rPh sb="0" eb="1">
      <t>ツキ</t>
    </rPh>
    <rPh sb="2" eb="4">
      <t>ニッスウ</t>
    </rPh>
    <phoneticPr fontId="1"/>
  </si>
  <si>
    <t>～</t>
    <phoneticPr fontId="1"/>
  </si>
  <si>
    <t>元日</t>
  </si>
  <si>
    <t>成人の日</t>
  </si>
  <si>
    <t>建国記念の日</t>
  </si>
  <si>
    <t>振替休日</t>
  </si>
  <si>
    <t>春分の日</t>
  </si>
  <si>
    <t>昭和の日</t>
  </si>
  <si>
    <t>憲法記念日</t>
  </si>
  <si>
    <t>みどりの日</t>
  </si>
  <si>
    <t>こどもの日</t>
  </si>
  <si>
    <t>海の日</t>
  </si>
  <si>
    <t>山の日</t>
  </si>
  <si>
    <t>敬老の日</t>
  </si>
  <si>
    <t>秋分の日</t>
  </si>
  <si>
    <t>体育の日</t>
  </si>
  <si>
    <t>文化の日</t>
  </si>
  <si>
    <t>勤労感謝の日</t>
  </si>
  <si>
    <t>天皇誕生日</t>
  </si>
  <si>
    <t>土</t>
    <phoneticPr fontId="1"/>
  </si>
  <si>
    <t>金</t>
    <phoneticPr fontId="1"/>
  </si>
  <si>
    <t>木</t>
    <phoneticPr fontId="1"/>
  </si>
  <si>
    <t>水</t>
    <phoneticPr fontId="1"/>
  </si>
  <si>
    <t>月</t>
    <phoneticPr fontId="1"/>
  </si>
  <si>
    <t>日</t>
    <phoneticPr fontId="1"/>
  </si>
  <si>
    <t>工事名：</t>
    <rPh sb="0" eb="3">
      <t>コウジメイ</t>
    </rPh>
    <phoneticPr fontId="1"/>
  </si>
  <si>
    <t>期　間：</t>
    <rPh sb="0" eb="1">
      <t>キ</t>
    </rPh>
    <rPh sb="2" eb="3">
      <t>アイダ</t>
    </rPh>
    <phoneticPr fontId="1"/>
  </si>
  <si>
    <t>年末年始休暇</t>
    <phoneticPr fontId="1"/>
  </si>
  <si>
    <t>○○線　○○道路改良工事</t>
  </si>
  <si>
    <t>○計</t>
    <rPh sb="1" eb="2">
      <t>ケイ</t>
    </rPh>
    <phoneticPr fontId="1"/>
  </si>
  <si>
    <t>国民の休日</t>
  </si>
  <si>
    <t>スポーツの日</t>
  </si>
  <si>
    <t>（参考様式）</t>
    <rPh sb="1" eb="3">
      <t>サンコウ</t>
    </rPh>
    <rPh sb="3" eb="5">
      <t>ヨウシキ</t>
    </rPh>
    <phoneticPr fontId="1"/>
  </si>
  <si>
    <t>○</t>
    <phoneticPr fontId="1"/>
  </si>
  <si>
    <t>－記入例－</t>
    <rPh sb="1" eb="3">
      <t>キニュウ</t>
    </rPh>
    <rPh sb="3" eb="4">
      <t>レイ</t>
    </rPh>
    <phoneticPr fontId="1"/>
  </si>
  <si>
    <t>月単位</t>
    <rPh sb="0" eb="1">
      <t>ツキ</t>
    </rPh>
    <rPh sb="1" eb="3">
      <t>タンイ</t>
    </rPh>
    <phoneticPr fontId="1"/>
  </si>
  <si>
    <t>達成状況(月単位)</t>
    <rPh sb="0" eb="4">
      <t>タッセイジョウキョウ</t>
    </rPh>
    <rPh sb="5" eb="8">
      <t>ツキタンイ</t>
    </rPh>
    <phoneticPr fontId="1"/>
  </si>
  <si>
    <t>月の土日の数</t>
    <rPh sb="0" eb="1">
      <t>ツキ</t>
    </rPh>
    <rPh sb="2" eb="4">
      <t>ドニチ</t>
    </rPh>
    <rPh sb="5" eb="6">
      <t>カズ</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</si>
  <si>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</si>
  <si>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</si>
  <si>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</si>
  <si>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</si>
  <si>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</si>
  <si>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</si>
  <si>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</si>
  <si>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</si>
  <si>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月単位
判定用</t>
    <rPh sb="0" eb="3">
      <t>ツキタンイ</t>
    </rPh>
    <rPh sb="4" eb="7">
      <t>ハンテイヨウ</t>
    </rPh>
    <phoneticPr fontId="1"/>
  </si>
  <si>
    <t>対象月数
カウント</t>
    <rPh sb="0" eb="2">
      <t>タイショウ</t>
    </rPh>
    <rPh sb="2" eb="3">
      <t>ツキ</t>
    </rPh>
    <rPh sb="3" eb="4">
      <t>スウ</t>
    </rPh>
    <phoneticPr fontId="1"/>
  </si>
  <si>
    <t>月単位達成月数</t>
    <rPh sb="0" eb="3">
      <t>ツキタンイ</t>
    </rPh>
    <rPh sb="3" eb="7">
      <t>タッセイツキスウ</t>
    </rPh>
    <phoneticPr fontId="1"/>
  </si>
  <si>
    <t>※暦上の土曜日・日曜日の閉所では２８．５％に満たない月は、その月の土曜日・日曜日の合計日数以上に閉所を行っている場合に、月単位４週８休（２８．５％）以上を達成しているものとみなす</t>
    <phoneticPr fontId="1"/>
  </si>
  <si>
    <t>始月</t>
    <rPh sb="0" eb="1">
      <t>ハジメ</t>
    </rPh>
    <rPh sb="1" eb="2">
      <t>ツキ</t>
    </rPh>
    <phoneticPr fontId="1"/>
  </si>
  <si>
    <t>終月</t>
    <rPh sb="0" eb="1">
      <t>シュウ</t>
    </rPh>
    <rPh sb="1" eb="2">
      <t>ガツ</t>
    </rPh>
    <phoneticPr fontId="1"/>
  </si>
  <si>
    <t>日</t>
    <phoneticPr fontId="1"/>
  </si>
  <si>
    <t>月</t>
    <phoneticPr fontId="1"/>
  </si>
  <si>
    <t>振替休日</t>
    <phoneticPr fontId="1"/>
  </si>
  <si>
    <t>水</t>
    <phoneticPr fontId="1"/>
  </si>
  <si>
    <t>火</t>
    <phoneticPr fontId="1"/>
  </si>
  <si>
    <t>秋分の日</t>
    <phoneticPr fontId="1"/>
  </si>
  <si>
    <t>土</t>
    <phoneticPr fontId="1"/>
  </si>
  <si>
    <t>木</t>
    <phoneticPr fontId="1"/>
  </si>
  <si>
    <t>日</t>
    <rPh sb="0" eb="1">
      <t>ヒ</t>
    </rPh>
    <phoneticPr fontId="1"/>
  </si>
  <si>
    <t>火</t>
    <rPh sb="0" eb="1">
      <t>ヒ</t>
    </rPh>
    <phoneticPr fontId="1"/>
  </si>
  <si>
    <t>月単位：達成</t>
    <rPh sb="0" eb="3">
      <t>ツキタンイ</t>
    </rPh>
    <rPh sb="4" eb="6">
      <t>タッセイ</t>
    </rPh>
    <phoneticPr fontId="1"/>
  </si>
  <si>
    <t>数</t>
    <rPh sb="0" eb="1">
      <t>スウ</t>
    </rPh>
    <phoneticPr fontId="1"/>
  </si>
  <si>
    <t>休日日数</t>
    <rPh sb="0" eb="2">
      <t>キュウジツ</t>
    </rPh>
    <rPh sb="2" eb="4">
      <t>ニッスウ</t>
    </rPh>
    <phoneticPr fontId="1"/>
  </si>
  <si>
    <t>計画休日数</t>
    <rPh sb="0" eb="2">
      <t>ケイカク</t>
    </rPh>
    <rPh sb="2" eb="5">
      <t>キュウジツスウ</t>
    </rPh>
    <phoneticPr fontId="1"/>
  </si>
  <si>
    <t>累計計画休日数</t>
    <rPh sb="0" eb="2">
      <t>ルイケイ</t>
    </rPh>
    <rPh sb="2" eb="4">
      <t>ケイカク</t>
    </rPh>
    <rPh sb="4" eb="6">
      <t>キュウジツ</t>
    </rPh>
    <rPh sb="6" eb="7">
      <t>スウ</t>
    </rPh>
    <phoneticPr fontId="1"/>
  </si>
  <si>
    <t>実績休日</t>
    <rPh sb="0" eb="2">
      <t>ジッセキ</t>
    </rPh>
    <rPh sb="2" eb="4">
      <t>キュウジツ</t>
    </rPh>
    <phoneticPr fontId="1"/>
  </si>
  <si>
    <t>累計実績</t>
    <rPh sb="0" eb="2">
      <t>ルイケイ</t>
    </rPh>
    <rPh sb="2" eb="4">
      <t>ジッセキ</t>
    </rPh>
    <phoneticPr fontId="1"/>
  </si>
  <si>
    <t>計画</t>
    <rPh sb="0" eb="2">
      <t>ケイカク</t>
    </rPh>
    <phoneticPr fontId="1"/>
  </si>
  <si>
    <t>実績</t>
    <rPh sb="0" eb="2">
      <t>ジッセキ</t>
    </rPh>
    <phoneticPr fontId="1"/>
  </si>
  <si>
    <t>休日等取得実績（計画）表</t>
    <rPh sb="0" eb="2">
      <t>キュウジツ</t>
    </rPh>
    <rPh sb="2" eb="3">
      <t>トウ</t>
    </rPh>
    <rPh sb="3" eb="5">
      <t>シュトク</t>
    </rPh>
    <rPh sb="5" eb="7">
      <t>ジッセキ</t>
    </rPh>
    <rPh sb="8" eb="10">
      <t>ケイカク</t>
    </rPh>
    <rPh sb="11" eb="12">
      <t>ヒョウ</t>
    </rPh>
    <phoneticPr fontId="1"/>
  </si>
  <si>
    <t>計画</t>
  </si>
  <si>
    <t>休日計画</t>
  </si>
  <si>
    <t>週単位</t>
    <rPh sb="0" eb="3">
      <t>シュウタンイ</t>
    </rPh>
    <phoneticPr fontId="1"/>
  </si>
  <si>
    <t>1週</t>
    <rPh sb="1" eb="2">
      <t>シュウ</t>
    </rPh>
    <phoneticPr fontId="1"/>
  </si>
  <si>
    <t>2週</t>
    <rPh sb="1" eb="2">
      <t>シュウ</t>
    </rPh>
    <phoneticPr fontId="1"/>
  </si>
  <si>
    <t>3週</t>
    <rPh sb="1" eb="2">
      <t>シュウ</t>
    </rPh>
    <phoneticPr fontId="1"/>
  </si>
  <si>
    <t>4週</t>
    <rPh sb="1" eb="2">
      <t>シュウ</t>
    </rPh>
    <phoneticPr fontId="1"/>
  </si>
  <si>
    <t>5週</t>
    <rPh sb="1" eb="2">
      <t>シュウ</t>
    </rPh>
    <phoneticPr fontId="1"/>
  </si>
  <si>
    <t>●</t>
    <phoneticPr fontId="1"/>
  </si>
  <si>
    <t>振替前</t>
    <rPh sb="0" eb="3">
      <t>フリカエマエ</t>
    </rPh>
    <phoneticPr fontId="1"/>
  </si>
  <si>
    <t>振替後</t>
    <rPh sb="0" eb="3">
      <t>フリカエゴ</t>
    </rPh>
    <phoneticPr fontId="1"/>
  </si>
  <si>
    <t>現場見学会を開催したため、休日を同一週へ振り替えた</t>
    <rPh sb="0" eb="5">
      <t>ゲンバケンガクカイ</t>
    </rPh>
    <rPh sb="6" eb="8">
      <t>カイサイ</t>
    </rPh>
    <rPh sb="13" eb="15">
      <t>キュウジツ</t>
    </rPh>
    <rPh sb="16" eb="19">
      <t>ドウイツシュウ</t>
    </rPh>
    <rPh sb="20" eb="21">
      <t>フ</t>
    </rPh>
    <rPh sb="22" eb="23">
      <t>カ</t>
    </rPh>
    <phoneticPr fontId="1"/>
  </si>
  <si>
    <t>一般車による交通災害で倒壊した足場を早急に撤去する必要があったため、日曜日に緊急的に作業を行い、休日を翌週へ振り替えた。</t>
    <rPh sb="0" eb="3">
      <t>イッパンシャ</t>
    </rPh>
    <rPh sb="6" eb="10">
      <t>コウツウサイガイ</t>
    </rPh>
    <rPh sb="11" eb="13">
      <t>トウカイ</t>
    </rPh>
    <rPh sb="15" eb="17">
      <t>アシバ</t>
    </rPh>
    <rPh sb="18" eb="20">
      <t>ソウキュウ</t>
    </rPh>
    <rPh sb="21" eb="23">
      <t>テッキョ</t>
    </rPh>
    <rPh sb="25" eb="27">
      <t>ヒツヨウ</t>
    </rPh>
    <rPh sb="34" eb="37">
      <t>ニチヨウビ</t>
    </rPh>
    <rPh sb="38" eb="41">
      <t>キンキュウテキ</t>
    </rPh>
    <rPh sb="42" eb="44">
      <t>サギョウ</t>
    </rPh>
    <rPh sb="45" eb="46">
      <t>オコナ</t>
    </rPh>
    <rPh sb="48" eb="50">
      <t>キュウジツ</t>
    </rPh>
    <rPh sb="51" eb="53">
      <t>ヨクシュウ</t>
    </rPh>
    <rPh sb="54" eb="55">
      <t>フ</t>
    </rPh>
    <rPh sb="56" eb="57">
      <t>カ</t>
    </rPh>
    <phoneticPr fontId="1"/>
  </si>
  <si>
    <t>週単位にかかる数値</t>
    <rPh sb="0" eb="1">
      <t>シュウ</t>
    </rPh>
    <rPh sb="1" eb="3">
      <t>タンイ</t>
    </rPh>
    <rPh sb="7" eb="9">
      <t>スウチ</t>
    </rPh>
    <phoneticPr fontId="1"/>
  </si>
  <si>
    <t>振り替えた理由</t>
    <rPh sb="0" eb="1">
      <t>フ</t>
    </rPh>
    <rPh sb="2" eb="3">
      <t>カ</t>
    </rPh>
    <rPh sb="5" eb="7">
      <t>リユウ</t>
    </rPh>
    <phoneticPr fontId="1"/>
  </si>
  <si>
    <t>外</t>
    <rPh sb="0" eb="1">
      <t>ホカ</t>
    </rPh>
    <phoneticPr fontId="1"/>
  </si>
  <si>
    <t>○振替理由記入欄</t>
    <rPh sb="1" eb="3">
      <t>フリカエ</t>
    </rPh>
    <rPh sb="3" eb="5">
      <t>リユウ</t>
    </rPh>
    <rPh sb="5" eb="8">
      <t>キニュウラン</t>
    </rPh>
    <phoneticPr fontId="1"/>
  </si>
  <si>
    <t>判定結果
(完全週休二日)</t>
    <rPh sb="0" eb="2">
      <t>ハンテイ</t>
    </rPh>
    <rPh sb="2" eb="4">
      <t>ケッカ</t>
    </rPh>
    <rPh sb="6" eb="8">
      <t>カンゼン</t>
    </rPh>
    <rPh sb="8" eb="10">
      <t>シュウキュウ</t>
    </rPh>
    <rPh sb="10" eb="12">
      <t>フツカ</t>
    </rPh>
    <phoneticPr fontId="1"/>
  </si>
  <si>
    <t>判定結果(月単位)</t>
    <rPh sb="0" eb="2">
      <t>ハンテイ</t>
    </rPh>
    <rPh sb="2" eb="4">
      <t>ケッカ</t>
    </rPh>
    <rPh sb="5" eb="8">
      <t>ツキタンイ</t>
    </rPh>
    <phoneticPr fontId="1"/>
  </si>
  <si>
    <t>通期：達成　（※通期のみ達成の場合は補正なし）</t>
    <rPh sb="0" eb="2">
      <t>ツウキ</t>
    </rPh>
    <rPh sb="3" eb="5">
      <t>タッセイ</t>
    </rPh>
    <rPh sb="8" eb="10">
      <t>ツウキ</t>
    </rPh>
    <rPh sb="12" eb="14">
      <t>タッセイ</t>
    </rPh>
    <rPh sb="15" eb="17">
      <t>バアイ</t>
    </rPh>
    <rPh sb="18" eb="20">
      <t>ホセイ</t>
    </rPh>
    <phoneticPr fontId="1"/>
  </si>
  <si>
    <t>完全週休二日：達成</t>
    <rPh sb="0" eb="6">
      <t>カンゼンシュウキュウフツカ</t>
    </rPh>
    <rPh sb="7" eb="9">
      <t>タッセイ</t>
    </rPh>
    <phoneticPr fontId="1"/>
  </si>
  <si>
    <t>月曜日のずれ</t>
    <rPh sb="0" eb="3">
      <t>ゲツヨウビ</t>
    </rPh>
    <phoneticPr fontId="1"/>
  </si>
  <si>
    <t>日数</t>
    <rPh sb="0" eb="2">
      <t>ニッスウ</t>
    </rPh>
    <phoneticPr fontId="1"/>
  </si>
  <si>
    <t>最終週の余りの日にち</t>
    <rPh sb="0" eb="3">
      <t>サイシュウシュウ</t>
    </rPh>
    <rPh sb="4" eb="5">
      <t>アマ</t>
    </rPh>
    <rPh sb="7" eb="8">
      <t>ヒ</t>
    </rPh>
    <phoneticPr fontId="1"/>
  </si>
  <si>
    <t>完全な週の数</t>
    <rPh sb="0" eb="2">
      <t>カンゼン</t>
    </rPh>
    <rPh sb="3" eb="4">
      <t>シュウ</t>
    </rPh>
    <rPh sb="5" eb="6">
      <t>カズ</t>
    </rPh>
    <phoneticPr fontId="1"/>
  </si>
  <si>
    <t>週の数</t>
    <rPh sb="0" eb="1">
      <t>シュウ</t>
    </rPh>
    <rPh sb="2" eb="3">
      <t>カズ</t>
    </rPh>
    <phoneticPr fontId="1"/>
  </si>
  <si>
    <t>対象期間外</t>
    <rPh sb="0" eb="2">
      <t>タイショウ</t>
    </rPh>
    <rPh sb="2" eb="4">
      <t>キカン</t>
    </rPh>
    <rPh sb="4" eb="5">
      <t>ガイ</t>
    </rPh>
    <phoneticPr fontId="1"/>
  </si>
  <si>
    <t>対象期間外(土日)</t>
    <rPh sb="0" eb="2">
      <t>タイショウ</t>
    </rPh>
    <rPh sb="2" eb="5">
      <t>キカンガイ</t>
    </rPh>
    <rPh sb="6" eb="8">
      <t>ドニチ</t>
    </rPh>
    <phoneticPr fontId="1"/>
  </si>
  <si>
    <t>対象日数
(計画)</t>
    <rPh sb="0" eb="2">
      <t>タイショウ</t>
    </rPh>
    <rPh sb="2" eb="4">
      <t>ニッスウ</t>
    </rPh>
    <rPh sb="6" eb="8">
      <t>ケイカク</t>
    </rPh>
    <phoneticPr fontId="1"/>
  </si>
  <si>
    <t>累計対象日数(計画)</t>
    <rPh sb="0" eb="2">
      <t>ルイケイ</t>
    </rPh>
    <rPh sb="2" eb="4">
      <t>タイショウ</t>
    </rPh>
    <rPh sb="4" eb="6">
      <t>ニッスウ</t>
    </rPh>
    <rPh sb="7" eb="9">
      <t>ケイカク</t>
    </rPh>
    <phoneticPr fontId="1"/>
  </si>
  <si>
    <t>累計対象日数(実績)</t>
    <rPh sb="0" eb="2">
      <t>ルイケイ</t>
    </rPh>
    <rPh sb="2" eb="4">
      <t>タイショウ</t>
    </rPh>
    <rPh sb="4" eb="6">
      <t>ニッスウ</t>
    </rPh>
    <rPh sb="7" eb="9">
      <t>ジッセキ</t>
    </rPh>
    <phoneticPr fontId="1"/>
  </si>
  <si>
    <t>対象日数
(実績)</t>
    <rPh sb="0" eb="2">
      <t>タイショウ</t>
    </rPh>
    <rPh sb="2" eb="4">
      <t>ニッスウ</t>
    </rPh>
    <rPh sb="6" eb="8">
      <t>ジッセキ</t>
    </rPh>
    <phoneticPr fontId="1"/>
  </si>
  <si>
    <t>計画対象日数(土日のみ)</t>
    <rPh sb="0" eb="2">
      <t>ケイカク</t>
    </rPh>
    <rPh sb="2" eb="4">
      <t>タイショウ</t>
    </rPh>
    <rPh sb="4" eb="6">
      <t>ニッスウ</t>
    </rPh>
    <rPh sb="7" eb="9">
      <t>ドニチ</t>
    </rPh>
    <phoneticPr fontId="1"/>
  </si>
  <si>
    <t>実績対象日数(土日のみ)</t>
    <rPh sb="0" eb="2">
      <t>ジッセキ</t>
    </rPh>
    <rPh sb="2" eb="4">
      <t>タイショウ</t>
    </rPh>
    <rPh sb="4" eb="6">
      <t>ニッスウ</t>
    </rPh>
    <rPh sb="7" eb="9">
      <t>ドニチ</t>
    </rPh>
    <phoneticPr fontId="1"/>
  </si>
  <si>
    <t>特例判定
(計画)</t>
    <rPh sb="0" eb="2">
      <t>トクレイ</t>
    </rPh>
    <rPh sb="2" eb="4">
      <t>ハンテイ</t>
    </rPh>
    <rPh sb="6" eb="8">
      <t>ケイカク</t>
    </rPh>
    <phoneticPr fontId="1"/>
  </si>
  <si>
    <t>特例判定
(実績)</t>
    <rPh sb="0" eb="2">
      <t>トクレイ</t>
    </rPh>
    <rPh sb="2" eb="4">
      <t>ハンテイ</t>
    </rPh>
    <rPh sb="6" eb="8">
      <t>ジッセキ</t>
    </rPh>
    <phoneticPr fontId="1"/>
  </si>
  <si>
    <t>週単位達成月数</t>
    <rPh sb="0" eb="1">
      <t>シュウ</t>
    </rPh>
    <rPh sb="1" eb="3">
      <t>タンイ</t>
    </rPh>
    <rPh sb="3" eb="5">
      <t>タッセイ</t>
    </rPh>
    <rPh sb="5" eb="7">
      <t>ツキスウ</t>
    </rPh>
    <phoneticPr fontId="1"/>
  </si>
  <si>
    <t>元日</t>
    <phoneticPr fontId="1"/>
  </si>
  <si>
    <t>成人の日</t>
    <phoneticPr fontId="1"/>
  </si>
  <si>
    <t>スポーツの日</t>
    <phoneticPr fontId="1"/>
  </si>
  <si>
    <t>○</t>
  </si>
  <si>
    <t>●</t>
  </si>
  <si>
    <t>2025/12/14(日)</t>
    <rPh sb="11" eb="12">
      <t>ヒ</t>
    </rPh>
    <phoneticPr fontId="1"/>
  </si>
  <si>
    <t>2025/1/16(水)</t>
    <rPh sb="10" eb="11">
      <t>ミズ</t>
    </rPh>
    <phoneticPr fontId="1"/>
  </si>
  <si>
    <t>2025/11/9(日)</t>
    <rPh sb="10" eb="11">
      <t>ヒ</t>
    </rPh>
    <phoneticPr fontId="1"/>
  </si>
  <si>
    <t>2025/11/7(金)</t>
    <rPh sb="10" eb="11">
      <t>カネ</t>
    </rPh>
    <phoneticPr fontId="1"/>
  </si>
  <si>
    <t>【参考】実績現場閉所率(対象期間全体)</t>
    <rPh sb="1" eb="3">
      <t>サンコウ</t>
    </rPh>
    <rPh sb="4" eb="6">
      <t>ジッセキ</t>
    </rPh>
    <rPh sb="6" eb="8">
      <t>ゲンバ</t>
    </rPh>
    <rPh sb="8" eb="10">
      <t>ヘイショ</t>
    </rPh>
    <rPh sb="10" eb="11">
      <t>リツ</t>
    </rPh>
    <rPh sb="12" eb="14">
      <t>タイショウ</t>
    </rPh>
    <rPh sb="14" eb="16">
      <t>キカン</t>
    </rPh>
    <rPh sb="16" eb="18">
      <t>ゼンタイ</t>
    </rPh>
    <phoneticPr fontId="1"/>
  </si>
  <si>
    <t>【参考】判定結果(通期)</t>
    <rPh sb="4" eb="6">
      <t>ハンテイ</t>
    </rPh>
    <rPh sb="6" eb="8">
      <t>ケッカ</t>
    </rPh>
    <rPh sb="9" eb="11">
      <t>ツウキ</t>
    </rPh>
    <phoneticPr fontId="1"/>
  </si>
  <si>
    <t>完全週休二日</t>
    <rPh sb="0" eb="6">
      <t>カンゼンシュウキュウフツカ</t>
    </rPh>
    <phoneticPr fontId="1"/>
  </si>
  <si>
    <t>完全週休二日</t>
    <phoneticPr fontId="1"/>
  </si>
  <si>
    <r>
      <t>休日</t>
    </r>
    <r>
      <rPr>
        <sz val="11"/>
        <color rgb="FFFF0000"/>
        <rFont val="BIZ UDゴシック"/>
        <family val="3"/>
        <charset val="128"/>
      </rPr>
      <t>実績</t>
    </r>
    <rPh sb="0" eb="2">
      <t>キュウジツ</t>
    </rPh>
    <rPh sb="2" eb="4">
      <t>ジッセキ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</si>
</sst>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0%"/>
    <numFmt numFmtId="177" formatCode="#&quot;月&quot;"/>
    <numFmt numFmtId="178" formatCode="yyyy&quot;年&quot;m&quot;月&quot;;@"/>
    <numFmt numFmtId="179" formatCode="d;@"/>
    <numFmt numFmtId="180" formatCode="#&quot;年&quot;"/>
    <numFmt numFmtId="181" formatCode="#&quot;日&quot;"/>
    <numFmt numFmtId="182" formatCode="0.00000_ "/>
    <numFmt numFmtId="183" formatCode="0_);[Red]\(0\)"/>
    <numFmt numFmtId="184" formatCode="[$-F800]dddd\,\ mmmm\ dd\,\ yyyy"/>
  </numFmts>
  <fonts count="19">
    <font>
      <sz val="11"/>
      <color theme="1"/>
      <name val="ＭＳ Ｐゴシック"/>
      <family val="2"/>
      <charset val="128"/>
      <scheme val="minor"/>
    </font>
    <font>
      <sz val="6"/>
      <name val="ＭＳ Ｐゴシック"/>
      <family val="2"/>
      <charset val="128"/>
      <scheme val="minor"/>
    </font>
    <font>
      <sz val="7"/>
      <color rgb="FF333333"/>
      <name val="Inherit"/>
      <family val="2"/>
    </font>
    <font>
      <b/>
      <sz val="7"/>
      <color rgb="FF333333"/>
      <name val="Inherit"/>
      <family val="2"/>
    </font>
    <font>
      <sz val="11"/>
      <color theme="1"/>
      <name val="BIZ UDゴシック"/>
      <family val="3"/>
      <charset val="128"/>
    </font>
    <font>
      <sz val="20"/>
      <name val="BIZ UDゴシック"/>
      <family val="3"/>
      <charset val="128"/>
    </font>
    <font>
      <sz val="11"/>
      <name val="BIZ UDゴシック"/>
      <family val="3"/>
      <charset val="128"/>
    </font>
    <font>
      <sz val="9"/>
      <color theme="1"/>
      <name val="BIZ UDゴシック"/>
      <family val="3"/>
      <charset val="128"/>
    </font>
    <font>
      <sz val="20"/>
      <color theme="1"/>
      <name val="BIZ UDゴシック"/>
      <family val="3"/>
      <charset val="128"/>
    </font>
    <font>
      <sz val="14"/>
      <name val="BIZ UDゴシック"/>
      <family val="3"/>
      <charset val="128"/>
    </font>
    <font>
      <sz val="8"/>
      <color theme="1"/>
      <name val="BIZ UDゴシック"/>
      <family val="3"/>
      <charset val="128"/>
    </font>
    <font>
      <sz val="11"/>
      <color rgb="FFFF0000"/>
      <name val="BIZ UDゴシック"/>
      <family val="3"/>
      <charset val="128"/>
    </font>
    <font>
      <b/>
      <sz val="11"/>
      <color theme="1"/>
      <name val="BIZ UDゴシック"/>
      <family val="3"/>
      <charset val="128"/>
    </font>
    <font>
      <sz val="10"/>
      <color theme="1"/>
      <name val="BIZ UDゴシック"/>
      <family val="3"/>
      <charset val="128"/>
    </font>
    <font>
      <sz val="12"/>
      <name val="BIZ UDゴシック"/>
      <family val="3"/>
      <charset val="128"/>
    </font>
    <font>
      <b/>
      <sz val="11"/>
      <name val="BIZ UDゴシック"/>
      <family val="3"/>
      <charset val="128"/>
    </font>
    <font>
      <sz val="10"/>
      <name val="BIZ UDゴシック"/>
      <family val="3"/>
      <charset val="128"/>
    </font>
    <font>
      <b/>
      <sz val="10"/>
      <color theme="1"/>
      <name val="BIZ UDゴシック"/>
      <family val="3"/>
      <charset val="128"/>
    </font>
    <font>
      <b/>
      <sz val="10"/>
      <name val="BIZ UDゴシック"/>
      <family val="3"/>
      <charset val="128"/>
    </font>
  </fonts>
  <fills count="6">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9" tint="0.59999389629810485"/>
        <bgColor indexed="64"/>
      </patternFill>
    </fill>
    <fill>
      <patternFill patternType="solid">
        <fgColor theme="6" tint="0.59999389629810485"/>
        <bgColor indexed="64"/>
      </patternFill>
    </fill>
  </fills>
  <borders count="41">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medium">
        <color auto="1"/>
      </right>
      <top/>
      <bottom/>
      <diagonal/>
    </border>
    <border>
      <left style="thin">
        <color auto="1"/>
      </left>
      <right style="medium">
        <color auto="1"/>
      </right>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style="medium">
        <color auto="1"/>
      </left>
      <right/>
      <top/>
      <bottom style="thin">
        <color auto="1"/>
      </bottom>
      <diagonal/>
    </border>
    <border>
      <left style="thin">
        <color auto="1"/>
      </left>
      <right style="medium">
        <color auto="1"/>
      </right>
      <top style="thin">
        <color auto="1"/>
      </top>
      <bottom/>
      <diagonal/>
    </border>
    <border>
      <left/>
      <right style="medium">
        <color auto="1"/>
      </right>
      <top style="medium">
        <color auto="1"/>
      </top>
      <bottom/>
      <diagonal/>
    </border>
    <border>
      <left/>
      <right style="medium">
        <color auto="1"/>
      </right>
      <top/>
      <bottom style="thin">
        <color auto="1"/>
      </bottom>
      <diagonal/>
    </border>
    <border>
      <left style="medium">
        <color auto="1"/>
      </left>
      <right style="thin">
        <color auto="1"/>
      </right>
      <top style="thin">
        <color auto="1"/>
      </top>
      <bottom/>
      <diagonal/>
    </border>
    <border>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medium">
        <color auto="1"/>
      </right>
      <top/>
      <bottom style="medium">
        <color auto="1"/>
      </bottom>
      <diagonal/>
    </border>
    <border>
      <left style="thin">
        <color indexed="64"/>
      </left>
      <right style="medium">
        <color auto="1"/>
      </right>
      <top style="medium">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style="medium">
        <color indexed="64"/>
      </top>
      <bottom style="thin">
        <color auto="1"/>
      </bottom>
      <diagonal/>
    </border>
    <border>
      <left/>
      <right/>
      <top style="thin">
        <color auto="1"/>
      </top>
      <bottom/>
      <diagonal/>
    </border>
    <border>
      <left style="thin">
        <color auto="1"/>
      </left>
      <right style="thin">
        <color indexed="64"/>
      </right>
      <top/>
      <bottom style="medium">
        <color auto="1"/>
      </bottom>
      <diagonal/>
    </border>
    <border>
      <left style="medium">
        <color auto="1"/>
      </left>
      <right style="thin">
        <color auto="1"/>
      </right>
      <top/>
      <bottom style="medium">
        <color auto="1"/>
      </bottom>
      <diagonal/>
    </border>
    <border>
      <left style="medium">
        <color auto="1"/>
      </left>
      <right/>
      <top style="thin">
        <color auto="1"/>
      </top>
      <bottom/>
      <diagonal/>
    </border>
    <border>
      <left style="medium">
        <color indexed="64"/>
      </left>
      <right/>
      <top/>
      <bottom style="medium">
        <color indexed="64"/>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indexed="64"/>
      </left>
      <right/>
      <top style="thin">
        <color auto="1"/>
      </top>
      <bottom style="medium">
        <color indexed="64"/>
      </bottom>
      <diagonal/>
    </border>
  </borders>
  <cellStyleXfs count="1">
    <xf numFmtId="0" fontId="0" fillId="0" borderId="0">
      <alignment vertical="center"/>
    </xf>
  </cellStyleXfs>
  <cellXfs count="278">
    <xf numFmtId="0" fontId="0" fillId="0" borderId="0" xfId="0">
      <alignment vertical="center"/>
    </xf>
    <xf numFmtId="14" fontId="0" fillId="0" borderId="0" xfId="0" applyNumberFormat="1">
      <alignment vertical="center"/>
    </xf>
    <xf numFmtId="0" fontId="0" fillId="0" borderId="0" xfId="0" applyFill="1">
      <alignment vertical="center"/>
    </xf>
    <xf numFmtId="0" fontId="0" fillId="3" borderId="0" xfId="0" applyFill="1" applyAlignment="1">
      <alignment vertical="center" wrapText="1"/>
    </xf>
    <xf numFmtId="0" fontId="0" fillId="0" borderId="0" xfId="0" applyAlignment="1"/>
    <xf numFmtId="184" fontId="0" fillId="0" borderId="0" xfId="0" applyNumberFormat="1" applyFill="1">
      <alignment vertical="center"/>
    </xf>
    <xf numFmtId="184" fontId="0" fillId="0" borderId="0" xfId="0" applyNumberFormat="1" applyAlignment="1"/>
    <xf numFmtId="184" fontId="0" fillId="0" borderId="0" xfId="0" applyNumberFormat="1">
      <alignment vertical="center"/>
    </xf>
    <xf numFmtId="0" fontId="0" fillId="0" borderId="0" xfId="0" applyBorder="1">
      <alignment vertical="center"/>
    </xf>
    <xf numFmtId="31" fontId="2" fillId="0" borderId="0" xfId="0" applyNumberFormat="1" applyFont="1" applyBorder="1" applyAlignment="1">
      <alignment horizontal="left" vertical="center" wrapText="1"/>
    </xf>
    <xf numFmtId="0" fontId="2" fillId="0" borderId="0" xfId="0" applyFont="1" applyBorder="1" applyAlignment="1">
      <alignment horizontal="left" vertical="center" wrapText="1"/>
    </xf>
    <xf numFmtId="0" fontId="3" fillId="0" borderId="0" xfId="0" applyFont="1" applyFill="1" applyBorder="1" applyAlignment="1">
      <alignment horizontal="right" vertical="center"/>
    </xf>
    <xf numFmtId="0" fontId="4" fillId="0" borderId="0" xfId="0" applyFont="1" applyProtection="1">
      <alignment vertical="center"/>
      <protection locked="0"/>
    </xf>
    <xf numFmtId="0" fontId="5" fillId="0" borderId="0" xfId="0" applyFont="1" applyFill="1" applyProtection="1">
      <alignment vertical="center"/>
      <protection locked="0"/>
    </xf>
    <xf numFmtId="0" fontId="6" fillId="0" borderId="0" xfId="0" applyFont="1" applyFill="1" applyProtection="1">
      <alignment vertical="center"/>
      <protection locked="0"/>
    </xf>
    <xf numFmtId="0" fontId="4" fillId="0" borderId="0" xfId="0" applyFont="1">
      <alignment vertical="center"/>
    </xf>
    <xf numFmtId="0" fontId="4" fillId="0" borderId="0" xfId="0" applyFont="1" applyAlignment="1">
      <alignment vertical="center" wrapText="1"/>
    </xf>
    <xf numFmtId="0" fontId="7" fillId="0" borderId="0" xfId="0" applyFont="1" applyBorder="1" applyAlignment="1">
      <alignment horizontal="center" vertical="center" wrapText="1"/>
    </xf>
    <xf numFmtId="0" fontId="4" fillId="0" borderId="0" xfId="0" applyFont="1" applyAlignment="1">
      <alignment horizontal="center" vertical="center"/>
    </xf>
    <xf numFmtId="0" fontId="5" fillId="0" borderId="0" xfId="0" quotePrefix="1" applyFont="1" applyFill="1" applyProtection="1">
      <alignment vertical="center"/>
      <protection locked="0"/>
    </xf>
    <xf numFmtId="0" fontId="8" fillId="0" borderId="0" xfId="0" applyFont="1" applyBorder="1" applyAlignment="1">
      <alignment horizontal="center" vertical="center" shrinkToFit="1"/>
    </xf>
    <xf numFmtId="14" fontId="4" fillId="0" borderId="0" xfId="0" applyNumberFormat="1" applyFont="1" applyBorder="1" applyAlignment="1">
      <alignment horizontal="center" vertical="center" wrapText="1"/>
    </xf>
    <xf numFmtId="0" fontId="4" fillId="0" borderId="0" xfId="0" applyFont="1" applyBorder="1" applyAlignment="1">
      <alignment horizontal="center" vertical="center" wrapText="1"/>
    </xf>
    <xf numFmtId="183" fontId="4" fillId="0" borderId="0" xfId="0" applyNumberFormat="1" applyFont="1" applyBorder="1" applyAlignment="1">
      <alignment horizontal="center" vertical="center" wrapText="1"/>
    </xf>
    <xf numFmtId="0" fontId="6" fillId="0" borderId="0" xfId="0" applyFont="1" applyFill="1" applyAlignment="1" applyProtection="1">
      <alignment vertical="center"/>
      <protection locked="0"/>
    </xf>
    <xf numFmtId="178" fontId="6" fillId="0" borderId="0" xfId="0" applyNumberFormat="1" applyFont="1" applyFill="1" applyProtection="1">
      <alignment vertical="center"/>
      <protection locked="0"/>
    </xf>
    <xf numFmtId="56" fontId="7" fillId="0" borderId="0" xfId="0" applyNumberFormat="1" applyFont="1" applyAlignment="1">
      <alignment vertical="center"/>
    </xf>
    <xf numFmtId="56" fontId="4" fillId="0" borderId="0" xfId="0" applyNumberFormat="1" applyFont="1" applyAlignment="1">
      <alignment vertical="center" wrapText="1"/>
    </xf>
    <xf numFmtId="0" fontId="4" fillId="0" borderId="0" xfId="0" applyFont="1" applyAlignment="1">
      <alignment horizontal="center" vertical="center" wrapText="1"/>
    </xf>
    <xf numFmtId="0" fontId="6" fillId="0" borderId="2" xfId="0" applyFont="1" applyFill="1" applyBorder="1" applyAlignment="1" applyProtection="1">
      <alignment horizontal="center" vertical="center"/>
      <protection locked="0"/>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6" fillId="0" borderId="3" xfId="0" applyFont="1" applyFill="1" applyBorder="1" applyAlignment="1" applyProtection="1">
      <alignment horizontal="center" vertical="center"/>
      <protection locked="0"/>
    </xf>
    <xf numFmtId="179" fontId="6" fillId="0" borderId="1" xfId="0" applyNumberFormat="1" applyFont="1" applyFill="1" applyBorder="1" applyAlignment="1" applyProtection="1">
      <alignment horizontal="center" vertical="center"/>
      <protection locked="0"/>
    </xf>
    <xf numFmtId="179" fontId="6" fillId="0" borderId="11" xfId="0" applyNumberFormat="1" applyFont="1" applyFill="1" applyBorder="1" applyAlignment="1" applyProtection="1">
      <alignment horizontal="center" vertical="center"/>
      <protection locked="0"/>
    </xf>
    <xf numFmtId="0" fontId="4" fillId="0" borderId="27" xfId="0" applyFont="1" applyBorder="1" applyAlignment="1">
      <alignment horizontal="center" vertical="center" wrapText="1"/>
    </xf>
    <xf numFmtId="0" fontId="4" fillId="0" borderId="27" xfId="0" applyFont="1" applyBorder="1" applyAlignment="1">
      <alignment horizontal="center" vertical="center"/>
    </xf>
    <xf numFmtId="0" fontId="6" fillId="0" borderId="1" xfId="0" applyFont="1" applyFill="1" applyBorder="1" applyAlignment="1" applyProtection="1">
      <alignment horizontal="center" vertical="center"/>
      <protection locked="0"/>
    </xf>
    <xf numFmtId="0" fontId="6" fillId="0" borderId="11" xfId="0" applyFont="1" applyFill="1" applyBorder="1" applyAlignment="1" applyProtection="1">
      <alignment horizontal="center" vertical="center"/>
      <protection locked="0"/>
    </xf>
    <xf numFmtId="0" fontId="4" fillId="4" borderId="15" xfId="0" applyFont="1" applyFill="1" applyBorder="1" applyAlignment="1">
      <alignment vertical="center" textRotation="255" shrinkToFit="1"/>
    </xf>
    <xf numFmtId="0" fontId="4" fillId="4" borderId="1" xfId="0" applyFont="1" applyFill="1" applyBorder="1" applyAlignment="1">
      <alignment vertical="center" textRotation="255" shrinkToFit="1"/>
    </xf>
    <xf numFmtId="0" fontId="4" fillId="0" borderId="25" xfId="0" applyFont="1" applyBorder="1" applyAlignment="1">
      <alignment horizontal="center" vertical="center"/>
    </xf>
    <xf numFmtId="14" fontId="4" fillId="0" borderId="0" xfId="0" applyNumberFormat="1" applyFont="1">
      <alignment vertical="center"/>
    </xf>
    <xf numFmtId="0" fontId="4" fillId="0" borderId="0" xfId="0" applyFont="1" applyAlignment="1" applyProtection="1">
      <alignment vertical="center" textRotation="255" shrinkToFit="1"/>
      <protection locked="0"/>
    </xf>
    <xf numFmtId="0" fontId="4" fillId="5" borderId="3" xfId="0" applyFont="1" applyFill="1" applyBorder="1" applyAlignment="1" applyProtection="1">
      <alignment horizontal="center" vertical="center" wrapText="1"/>
    </xf>
    <xf numFmtId="0" fontId="4" fillId="5" borderId="1" xfId="0" applyFont="1" applyFill="1" applyBorder="1" applyAlignment="1" applyProtection="1">
      <alignment horizontal="center" vertical="center" wrapText="1"/>
    </xf>
    <xf numFmtId="0" fontId="4" fillId="5" borderId="23" xfId="0" applyFont="1" applyFill="1" applyBorder="1" applyAlignment="1" applyProtection="1">
      <alignment horizontal="center" vertical="center" wrapText="1"/>
    </xf>
    <xf numFmtId="0" fontId="4" fillId="0" borderId="27" xfId="0" applyFont="1" applyBorder="1" applyAlignment="1">
      <alignment horizontal="right" vertical="center"/>
    </xf>
    <xf numFmtId="183" fontId="4" fillId="0" borderId="27" xfId="0" applyNumberFormat="1" applyFont="1" applyBorder="1" applyAlignment="1">
      <alignment horizontal="center" vertical="center"/>
    </xf>
    <xf numFmtId="14" fontId="4" fillId="0" borderId="0" xfId="0" applyNumberFormat="1" applyFont="1" applyAlignment="1">
      <alignment vertical="center" textRotation="255" shrinkToFit="1"/>
    </xf>
    <xf numFmtId="14" fontId="4" fillId="0" borderId="0" xfId="0" applyNumberFormat="1" applyFont="1" applyAlignment="1">
      <alignment vertical="center"/>
    </xf>
    <xf numFmtId="0" fontId="4" fillId="0" borderId="0" xfId="0" applyFont="1" applyAlignment="1">
      <alignment vertical="center" textRotation="255" shrinkToFit="1"/>
    </xf>
    <xf numFmtId="0" fontId="4" fillId="0" borderId="0" xfId="0" applyFont="1" applyAlignment="1" applyProtection="1">
      <alignment horizontal="center" vertical="center"/>
      <protection locked="0"/>
    </xf>
    <xf numFmtId="0" fontId="4" fillId="5" borderId="3" xfId="0" applyFont="1" applyFill="1" applyBorder="1" applyAlignment="1" applyProtection="1">
      <alignment horizontal="center" vertical="center"/>
    </xf>
    <xf numFmtId="0" fontId="4" fillId="5" borderId="1" xfId="0" applyFont="1" applyFill="1" applyBorder="1" applyAlignment="1" applyProtection="1">
      <alignment horizontal="center" vertical="center"/>
    </xf>
    <xf numFmtId="0" fontId="4" fillId="5" borderId="23" xfId="0" applyFont="1" applyFill="1" applyBorder="1" applyAlignment="1" applyProtection="1">
      <alignment horizontal="center" vertical="center"/>
    </xf>
    <xf numFmtId="0" fontId="7" fillId="0" borderId="1" xfId="0" applyFont="1" applyBorder="1" applyAlignment="1">
      <alignment horizontal="right" vertical="center" wrapText="1"/>
    </xf>
    <xf numFmtId="183" fontId="4" fillId="0" borderId="25" xfId="0" applyNumberFormat="1" applyFont="1" applyBorder="1" applyAlignment="1">
      <alignment horizontal="center" vertical="center"/>
    </xf>
    <xf numFmtId="0" fontId="4" fillId="5" borderId="36" xfId="0" applyFont="1" applyFill="1" applyBorder="1" applyAlignment="1" applyProtection="1">
      <alignment horizontal="center" vertical="center"/>
    </xf>
    <xf numFmtId="0" fontId="4" fillId="0" borderId="1" xfId="0" applyFont="1" applyBorder="1" applyAlignment="1">
      <alignment horizontal="center" vertical="center"/>
    </xf>
    <xf numFmtId="0" fontId="4" fillId="5" borderId="25" xfId="0" applyFont="1" applyFill="1" applyBorder="1" applyAlignment="1">
      <alignment horizontal="center" vertical="center"/>
    </xf>
    <xf numFmtId="0" fontId="4" fillId="5" borderId="18" xfId="0" applyFont="1" applyFill="1" applyBorder="1" applyAlignment="1">
      <alignment horizontal="center" vertical="center"/>
    </xf>
    <xf numFmtId="0" fontId="4" fillId="0" borderId="27" xfId="0" applyFont="1" applyBorder="1" applyAlignment="1">
      <alignment horizontal="center" vertical="center"/>
    </xf>
    <xf numFmtId="0" fontId="7" fillId="0" borderId="1" xfId="0" applyFont="1" applyBorder="1" applyAlignment="1">
      <alignment horizontal="center" vertical="center"/>
    </xf>
    <xf numFmtId="183" fontId="4" fillId="0" borderId="1" xfId="0" applyNumberFormat="1" applyFont="1" applyBorder="1" applyAlignment="1">
      <alignment horizontal="center" vertical="center"/>
    </xf>
    <xf numFmtId="0" fontId="4" fillId="5" borderId="4" xfId="0" applyFont="1" applyFill="1" applyBorder="1" applyAlignment="1">
      <alignment horizontal="center" vertical="center"/>
    </xf>
    <xf numFmtId="0" fontId="4" fillId="5" borderId="5" xfId="0" applyFont="1" applyFill="1" applyBorder="1" applyAlignment="1">
      <alignment horizontal="center" vertical="center"/>
    </xf>
    <xf numFmtId="0" fontId="4" fillId="5" borderId="24" xfId="0" applyFont="1" applyFill="1" applyBorder="1" applyAlignment="1">
      <alignment horizontal="center" vertical="center"/>
    </xf>
    <xf numFmtId="176" fontId="4" fillId="4" borderId="0" xfId="0" applyNumberFormat="1" applyFont="1" applyFill="1" applyBorder="1" applyAlignment="1">
      <alignment vertical="center" shrinkToFit="1"/>
    </xf>
    <xf numFmtId="0" fontId="4" fillId="0" borderId="0" xfId="0" applyFont="1" applyBorder="1" applyAlignment="1">
      <alignment horizontal="center" vertical="center"/>
    </xf>
    <xf numFmtId="183" fontId="4" fillId="0" borderId="0" xfId="0" applyNumberFormat="1" applyFont="1" applyBorder="1" applyAlignment="1">
      <alignment horizontal="center" vertical="center"/>
    </xf>
    <xf numFmtId="0" fontId="6" fillId="0" borderId="26" xfId="0" applyFont="1" applyFill="1" applyBorder="1" applyAlignment="1" applyProtection="1">
      <alignment horizontal="center" vertical="center"/>
      <protection locked="0"/>
    </xf>
    <xf numFmtId="0" fontId="6" fillId="0" borderId="38" xfId="0" applyFont="1" applyFill="1" applyBorder="1" applyAlignment="1" applyProtection="1">
      <alignment horizontal="center" vertical="center"/>
      <protection locked="0"/>
    </xf>
    <xf numFmtId="0" fontId="6" fillId="0" borderId="39" xfId="0" applyFont="1" applyFill="1" applyBorder="1" applyAlignment="1" applyProtection="1">
      <alignment horizontal="center" vertical="center"/>
      <protection locked="0"/>
    </xf>
    <xf numFmtId="179" fontId="6" fillId="0" borderId="23" xfId="0" applyNumberFormat="1" applyFont="1" applyFill="1" applyBorder="1" applyAlignment="1" applyProtection="1">
      <alignment horizontal="center" vertical="center"/>
      <protection locked="0"/>
    </xf>
    <xf numFmtId="0" fontId="6" fillId="0" borderId="23" xfId="0" applyFont="1" applyFill="1" applyBorder="1" applyAlignment="1" applyProtection="1">
      <alignment horizontal="center" vertical="center"/>
      <protection locked="0"/>
    </xf>
    <xf numFmtId="183" fontId="4" fillId="0" borderId="0" xfId="0" applyNumberFormat="1" applyFont="1">
      <alignment vertical="center"/>
    </xf>
    <xf numFmtId="0" fontId="4" fillId="5" borderId="40" xfId="0" applyFont="1" applyFill="1" applyBorder="1" applyAlignment="1" applyProtection="1">
      <alignment horizontal="center" vertical="center"/>
    </xf>
    <xf numFmtId="0" fontId="6" fillId="0" borderId="1" xfId="0" applyFont="1" applyFill="1" applyBorder="1" applyAlignment="1" applyProtection="1">
      <alignment horizontal="center" vertical="center"/>
      <protection locked="0"/>
    </xf>
    <xf numFmtId="0" fontId="6" fillId="0" borderId="23" xfId="0" applyFont="1" applyFill="1" applyBorder="1" applyAlignment="1" applyProtection="1">
      <alignment horizontal="center" vertical="center"/>
      <protection locked="0"/>
    </xf>
    <xf numFmtId="0" fontId="4" fillId="4" borderId="33" xfId="0" applyFont="1" applyFill="1" applyBorder="1" applyAlignment="1">
      <alignment vertical="center" textRotation="255" shrinkToFit="1"/>
    </xf>
    <xf numFmtId="0" fontId="4" fillId="0" borderId="33" xfId="0" applyFont="1" applyBorder="1" applyAlignment="1">
      <alignment horizontal="center" vertical="center" wrapText="1"/>
    </xf>
    <xf numFmtId="0" fontId="4" fillId="0" borderId="33" xfId="0" applyFont="1" applyBorder="1" applyAlignment="1">
      <alignment horizontal="center" vertical="center"/>
    </xf>
    <xf numFmtId="0" fontId="7" fillId="0" borderId="33" xfId="0" applyFont="1" applyBorder="1" applyAlignment="1">
      <alignment horizontal="center" vertical="center"/>
    </xf>
    <xf numFmtId="183" fontId="4" fillId="0" borderId="33" xfId="0" applyNumberFormat="1" applyFont="1" applyBorder="1" applyAlignment="1">
      <alignment horizontal="center" vertical="center"/>
    </xf>
    <xf numFmtId="0" fontId="4" fillId="0" borderId="0" xfId="0" applyFont="1" applyFill="1" applyBorder="1" applyAlignment="1">
      <alignment horizontal="center" vertical="center"/>
    </xf>
    <xf numFmtId="0" fontId="4" fillId="5" borderId="15" xfId="0" applyFont="1" applyFill="1" applyBorder="1" applyAlignment="1" applyProtection="1">
      <alignment horizontal="center" vertical="center" wrapText="1"/>
    </xf>
    <xf numFmtId="0" fontId="6" fillId="0" borderId="11" xfId="0" applyFont="1" applyFill="1" applyBorder="1" applyAlignment="1" applyProtection="1">
      <alignment horizontal="center" vertical="center"/>
      <protection locked="0"/>
    </xf>
    <xf numFmtId="179" fontId="6" fillId="0" borderId="1" xfId="0" applyNumberFormat="1" applyFont="1" applyFill="1" applyBorder="1" applyAlignment="1" applyProtection="1">
      <alignment horizontal="center" vertical="center" shrinkToFit="1"/>
      <protection locked="0"/>
    </xf>
    <xf numFmtId="179" fontId="6" fillId="0" borderId="11" xfId="0" applyNumberFormat="1" applyFont="1" applyFill="1" applyBorder="1" applyAlignment="1" applyProtection="1">
      <alignment horizontal="center" vertical="center" shrinkToFit="1"/>
      <protection locked="0"/>
    </xf>
    <xf numFmtId="0" fontId="6" fillId="0" borderId="1" xfId="0" applyFont="1" applyFill="1" applyBorder="1" applyAlignment="1" applyProtection="1">
      <alignment horizontal="center" vertical="center" shrinkToFit="1"/>
      <protection locked="0"/>
    </xf>
    <xf numFmtId="0" fontId="6" fillId="0" borderId="11" xfId="0" applyFont="1" applyFill="1" applyBorder="1" applyAlignment="1" applyProtection="1">
      <alignment horizontal="center" vertical="center" shrinkToFit="1"/>
      <protection locked="0"/>
    </xf>
    <xf numFmtId="183" fontId="4" fillId="0" borderId="1" xfId="0" applyNumberFormat="1" applyFont="1" applyBorder="1" applyAlignment="1">
      <alignment horizontal="center" vertical="center"/>
    </xf>
    <xf numFmtId="0" fontId="4" fillId="0" borderId="0" xfId="0" applyFont="1" applyFill="1" applyProtection="1">
      <alignment vertical="center"/>
      <protection locked="0"/>
    </xf>
    <xf numFmtId="0" fontId="4" fillId="3" borderId="22" xfId="0" applyFont="1" applyFill="1" applyBorder="1" applyAlignment="1" applyProtection="1">
      <alignment horizontal="center" vertical="center"/>
      <protection locked="0"/>
    </xf>
    <xf numFmtId="10" fontId="4" fillId="0" borderId="0" xfId="0" applyNumberFormat="1" applyFont="1" applyBorder="1" applyAlignment="1">
      <alignment horizontal="center" vertical="center"/>
    </xf>
    <xf numFmtId="0" fontId="7"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12" fillId="0" borderId="0" xfId="0" applyFont="1" applyAlignment="1" applyProtection="1">
      <alignment horizontal="right" vertical="center"/>
      <protection locked="0"/>
    </xf>
    <xf numFmtId="0" fontId="12" fillId="0" borderId="0" xfId="0" applyFont="1" applyAlignment="1">
      <alignment horizontal="right" vertical="center"/>
    </xf>
    <xf numFmtId="14" fontId="13" fillId="0" borderId="25" xfId="0" applyNumberFormat="1" applyFont="1" applyBorder="1" applyAlignment="1">
      <alignment horizontal="center" vertical="center" wrapText="1"/>
    </xf>
    <xf numFmtId="14" fontId="13" fillId="0" borderId="25" xfId="0" applyNumberFormat="1" applyFont="1" applyBorder="1" applyAlignment="1">
      <alignment horizontal="center" vertical="center" wrapText="1"/>
    </xf>
    <xf numFmtId="0" fontId="12" fillId="0" borderId="0" xfId="0" applyFont="1" applyBorder="1" applyAlignment="1">
      <alignment horizontal="center" vertical="center"/>
    </xf>
    <xf numFmtId="0" fontId="13" fillId="0" borderId="27" xfId="0" applyFont="1" applyBorder="1" applyAlignment="1">
      <alignment horizontal="center" vertical="center" wrapText="1"/>
    </xf>
    <xf numFmtId="0" fontId="13" fillId="0" borderId="27" xfId="0" applyFont="1" applyBorder="1" applyAlignment="1">
      <alignment horizontal="center" vertical="center" wrapText="1"/>
    </xf>
    <xf numFmtId="178" fontId="4" fillId="0" borderId="0" xfId="0" applyNumberFormat="1" applyFont="1">
      <alignment vertical="center"/>
    </xf>
    <xf numFmtId="176" fontId="4" fillId="0" borderId="0" xfId="0" applyNumberFormat="1" applyFont="1">
      <alignment vertical="center"/>
    </xf>
    <xf numFmtId="0" fontId="15" fillId="0" borderId="0" xfId="0" applyFont="1" applyFill="1" applyBorder="1" applyAlignment="1">
      <alignment horizontal="center" vertical="center"/>
    </xf>
    <xf numFmtId="0" fontId="16" fillId="0" borderId="0" xfId="0" applyFont="1" applyFill="1" applyBorder="1" applyAlignment="1" applyProtection="1">
      <alignment horizontal="center" vertical="center"/>
      <protection locked="0"/>
    </xf>
    <xf numFmtId="0" fontId="15" fillId="0" borderId="0" xfId="0" applyFont="1" applyFill="1" applyBorder="1" applyAlignment="1" applyProtection="1">
      <alignment horizontal="center" vertical="center"/>
      <protection locked="0"/>
    </xf>
    <xf numFmtId="0" fontId="16" fillId="0" borderId="0" xfId="0" applyFont="1" applyFill="1" applyAlignment="1" applyProtection="1">
      <alignment vertical="top"/>
      <protection locked="0"/>
    </xf>
    <xf numFmtId="0" fontId="6" fillId="0" borderId="0" xfId="0" applyFont="1" applyFill="1">
      <alignment vertical="center"/>
    </xf>
    <xf numFmtId="0" fontId="16" fillId="0" borderId="0" xfId="0" applyFont="1" applyFill="1" applyBorder="1">
      <alignment vertical="center"/>
    </xf>
    <xf numFmtId="0" fontId="6" fillId="0" borderId="0" xfId="0" applyFont="1" applyFill="1" applyBorder="1">
      <alignment vertical="center"/>
    </xf>
    <xf numFmtId="0" fontId="4" fillId="0" borderId="0" xfId="0" applyFont="1" applyBorder="1">
      <alignment vertical="center"/>
    </xf>
    <xf numFmtId="10" fontId="4" fillId="0" borderId="0" xfId="0" applyNumberFormat="1" applyFont="1" applyAlignment="1">
      <alignment horizontal="center" vertical="center"/>
    </xf>
    <xf numFmtId="182" fontId="4" fillId="0" borderId="0" xfId="0" applyNumberFormat="1" applyFont="1">
      <alignment vertical="center"/>
    </xf>
    <xf numFmtId="0" fontId="16" fillId="0" borderId="0" xfId="0" applyFont="1" applyFill="1" applyAlignment="1" applyProtection="1">
      <alignment vertical="center"/>
      <protection locked="0"/>
    </xf>
    <xf numFmtId="0" fontId="16" fillId="0" borderId="0" xfId="0" applyFont="1" applyFill="1" applyAlignment="1" applyProtection="1">
      <alignment horizontal="left" vertical="center"/>
      <protection locked="0"/>
    </xf>
    <xf numFmtId="57" fontId="6" fillId="3" borderId="1" xfId="0" applyNumberFormat="1" applyFont="1" applyFill="1" applyBorder="1" applyAlignment="1" applyProtection="1">
      <alignment horizontal="center" vertical="center"/>
      <protection locked="0"/>
    </xf>
    <xf numFmtId="0" fontId="6" fillId="3" borderId="1" xfId="0" applyFont="1" applyFill="1" applyBorder="1" applyAlignment="1" applyProtection="1">
      <alignment horizontal="left" vertical="center"/>
      <protection locked="0"/>
    </xf>
    <xf numFmtId="10" fontId="4" fillId="0" borderId="0" xfId="0" applyNumberFormat="1" applyFont="1" applyAlignment="1">
      <alignment horizontal="center" vertical="center"/>
    </xf>
    <xf numFmtId="0" fontId="6" fillId="0" borderId="1" xfId="0" applyFont="1" applyFill="1" applyBorder="1" applyAlignment="1" applyProtection="1">
      <alignment horizontal="center" vertical="center"/>
      <protection locked="0"/>
    </xf>
    <xf numFmtId="0" fontId="6" fillId="0" borderId="1" xfId="0" applyFont="1" applyFill="1" applyBorder="1" applyAlignment="1" applyProtection="1">
      <alignment horizontal="left" vertical="center"/>
      <protection locked="0"/>
    </xf>
    <xf numFmtId="0" fontId="4" fillId="0" borderId="1" xfId="0" applyFont="1" applyBorder="1" applyAlignment="1">
      <alignment horizontal="center" vertical="center"/>
    </xf>
    <xf numFmtId="0" fontId="16" fillId="0" borderId="1" xfId="0" applyFont="1" applyFill="1" applyBorder="1" applyAlignment="1" applyProtection="1">
      <alignment horizontal="center" vertical="center"/>
      <protection locked="0"/>
    </xf>
    <xf numFmtId="0" fontId="17" fillId="0" borderId="22" xfId="0" applyFont="1" applyBorder="1" applyAlignment="1" applyProtection="1">
      <alignment horizontal="center" vertical="center"/>
      <protection locked="0"/>
    </xf>
    <xf numFmtId="0" fontId="17" fillId="0" borderId="15" xfId="0" applyFont="1" applyBorder="1" applyAlignment="1" applyProtection="1">
      <alignment horizontal="center" vertical="center"/>
      <protection locked="0"/>
    </xf>
    <xf numFmtId="0" fontId="18" fillId="0" borderId="22" xfId="0" applyFont="1" applyFill="1" applyBorder="1" applyAlignment="1" applyProtection="1">
      <alignment horizontal="center" vertical="center"/>
      <protection locked="0"/>
    </xf>
    <xf numFmtId="0" fontId="18" fillId="0" borderId="15" xfId="0" applyFont="1" applyFill="1" applyBorder="1" applyAlignment="1" applyProtection="1">
      <alignment horizontal="center" vertical="center"/>
      <protection locked="0"/>
    </xf>
    <xf numFmtId="0" fontId="14" fillId="0" borderId="1" xfId="0" applyFont="1" applyFill="1" applyBorder="1" applyAlignment="1" applyProtection="1">
      <alignment horizontal="center" vertical="center" wrapText="1"/>
      <protection locked="0"/>
    </xf>
    <xf numFmtId="0" fontId="15" fillId="0" borderId="22" xfId="0" applyFont="1" applyFill="1" applyBorder="1" applyAlignment="1" applyProtection="1">
      <alignment horizontal="center" vertical="center"/>
      <protection locked="0"/>
    </xf>
    <xf numFmtId="0" fontId="15" fillId="0" borderId="15" xfId="0" applyFont="1" applyFill="1" applyBorder="1" applyAlignment="1" applyProtection="1">
      <alignment horizontal="center" vertical="center"/>
      <protection locked="0"/>
    </xf>
    <xf numFmtId="10" fontId="4" fillId="0" borderId="11" xfId="0" applyNumberFormat="1" applyFont="1" applyBorder="1" applyAlignment="1" applyProtection="1">
      <alignment horizontal="center" vertical="center"/>
      <protection locked="0"/>
    </xf>
    <xf numFmtId="10" fontId="4" fillId="0" borderId="15" xfId="0" applyNumberFormat="1" applyFont="1" applyBorder="1" applyAlignment="1" applyProtection="1">
      <alignment horizontal="center" vertical="center"/>
      <protection locked="0"/>
    </xf>
    <xf numFmtId="14" fontId="7" fillId="0" borderId="25" xfId="0" applyNumberFormat="1" applyFont="1" applyBorder="1" applyAlignment="1">
      <alignment horizontal="center" vertical="center" wrapText="1"/>
    </xf>
    <xf numFmtId="0" fontId="7" fillId="0" borderId="27" xfId="0" applyFont="1" applyBorder="1" applyAlignment="1">
      <alignment horizontal="center" vertical="center" wrapText="1"/>
    </xf>
    <xf numFmtId="14" fontId="13" fillId="0" borderId="25" xfId="0" applyNumberFormat="1" applyFont="1" applyBorder="1" applyAlignment="1">
      <alignment horizontal="center" vertical="center" wrapText="1"/>
    </xf>
    <xf numFmtId="0" fontId="13" fillId="0" borderId="27" xfId="0" applyFont="1" applyBorder="1" applyAlignment="1">
      <alignment horizontal="center" vertical="center" wrapText="1"/>
    </xf>
    <xf numFmtId="183" fontId="4" fillId="0" borderId="25" xfId="0" applyNumberFormat="1" applyFont="1" applyBorder="1" applyAlignment="1">
      <alignment horizontal="center" vertical="center" wrapText="1"/>
    </xf>
    <xf numFmtId="183" fontId="4" fillId="0" borderId="27" xfId="0" applyNumberFormat="1" applyFont="1" applyBorder="1" applyAlignment="1">
      <alignment horizontal="center" vertical="center" wrapText="1"/>
    </xf>
    <xf numFmtId="0" fontId="6" fillId="0" borderId="5" xfId="0" applyFont="1" applyFill="1" applyBorder="1" applyAlignment="1" applyProtection="1">
      <alignment horizontal="center" vertical="center"/>
      <protection locked="0"/>
    </xf>
    <xf numFmtId="0" fontId="6" fillId="0" borderId="23" xfId="0" applyFont="1" applyFill="1" applyBorder="1" applyAlignment="1" applyProtection="1">
      <alignment horizontal="center" vertical="center"/>
      <protection locked="0"/>
    </xf>
    <xf numFmtId="0" fontId="6" fillId="0" borderId="24" xfId="0" applyFont="1" applyFill="1" applyBorder="1" applyAlignment="1" applyProtection="1">
      <alignment horizontal="center" vertical="center"/>
      <protection locked="0"/>
    </xf>
    <xf numFmtId="0" fontId="4" fillId="2" borderId="21" xfId="0" applyFont="1" applyFill="1" applyBorder="1" applyAlignment="1">
      <alignment horizontal="center" vertical="center"/>
    </xf>
    <xf numFmtId="0" fontId="4" fillId="2" borderId="35" xfId="0" applyFont="1" applyFill="1" applyBorder="1" applyAlignment="1">
      <alignment horizontal="center" vertical="center"/>
    </xf>
    <xf numFmtId="176" fontId="4" fillId="2" borderId="25" xfId="0" applyNumberFormat="1" applyFont="1" applyFill="1" applyBorder="1" applyAlignment="1">
      <alignment horizontal="center" vertical="center" shrinkToFit="1"/>
    </xf>
    <xf numFmtId="176" fontId="4" fillId="2" borderId="34" xfId="0" applyNumberFormat="1" applyFont="1" applyFill="1" applyBorder="1" applyAlignment="1">
      <alignment horizontal="center" vertical="center" shrinkToFit="1"/>
    </xf>
    <xf numFmtId="176" fontId="4" fillId="2" borderId="18" xfId="0" applyNumberFormat="1" applyFont="1" applyFill="1" applyBorder="1" applyAlignment="1">
      <alignment horizontal="center" vertical="center" shrinkToFit="1"/>
    </xf>
    <xf numFmtId="176" fontId="4" fillId="2" borderId="28" xfId="0" applyNumberFormat="1" applyFont="1" applyFill="1" applyBorder="1" applyAlignment="1">
      <alignment horizontal="center" vertical="center" shrinkToFit="1"/>
    </xf>
    <xf numFmtId="0" fontId="4" fillId="4" borderId="21" xfId="0" applyFont="1" applyFill="1" applyBorder="1" applyAlignment="1">
      <alignment horizontal="center" vertical="center"/>
    </xf>
    <xf numFmtId="0" fontId="4" fillId="4" borderId="35" xfId="0" applyFont="1" applyFill="1" applyBorder="1" applyAlignment="1">
      <alignment horizontal="center" vertical="center"/>
    </xf>
    <xf numFmtId="176" fontId="4" fillId="4" borderId="18" xfId="0" applyNumberFormat="1" applyFont="1" applyFill="1" applyBorder="1" applyAlignment="1">
      <alignment horizontal="center" vertical="center" shrinkToFit="1"/>
    </xf>
    <xf numFmtId="176" fontId="4" fillId="4" borderId="28" xfId="0" applyNumberFormat="1" applyFont="1" applyFill="1" applyBorder="1" applyAlignment="1">
      <alignment horizontal="center" vertical="center" shrinkToFit="1"/>
    </xf>
    <xf numFmtId="0" fontId="4" fillId="0" borderId="25"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22" xfId="0" applyFont="1" applyBorder="1" applyAlignment="1" applyProtection="1">
      <alignment horizontal="center" vertical="center"/>
      <protection locked="0"/>
    </xf>
    <xf numFmtId="0" fontId="4" fillId="0" borderId="15" xfId="0" applyFont="1" applyBorder="1" applyAlignment="1" applyProtection="1">
      <alignment horizontal="center" vertical="center"/>
      <protection locked="0"/>
    </xf>
    <xf numFmtId="0" fontId="6" fillId="0" borderId="3" xfId="0" applyFont="1" applyFill="1" applyBorder="1" applyAlignment="1" applyProtection="1">
      <alignment horizontal="center" vertical="center" wrapText="1"/>
      <protection locked="0"/>
    </xf>
    <xf numFmtId="0" fontId="6" fillId="0" borderId="4" xfId="0" applyFont="1" applyFill="1" applyBorder="1" applyAlignment="1" applyProtection="1">
      <alignment horizontal="center" vertical="center" wrapText="1"/>
      <protection locked="0"/>
    </xf>
    <xf numFmtId="0" fontId="4" fillId="2" borderId="14" xfId="0" applyFont="1" applyFill="1" applyBorder="1" applyAlignment="1">
      <alignment horizontal="center" vertical="center"/>
    </xf>
    <xf numFmtId="176" fontId="4" fillId="2" borderId="27" xfId="0" applyNumberFormat="1" applyFont="1" applyFill="1" applyBorder="1" applyAlignment="1">
      <alignment horizontal="center" vertical="center" shrinkToFit="1"/>
    </xf>
    <xf numFmtId="176" fontId="4" fillId="2" borderId="10" xfId="0" applyNumberFormat="1" applyFont="1" applyFill="1" applyBorder="1" applyAlignment="1">
      <alignment horizontal="center" vertical="center" shrinkToFit="1"/>
    </xf>
    <xf numFmtId="0" fontId="4" fillId="4" borderId="14" xfId="0" applyFont="1" applyFill="1" applyBorder="1" applyAlignment="1">
      <alignment horizontal="center" vertical="center"/>
    </xf>
    <xf numFmtId="0" fontId="6" fillId="0" borderId="1" xfId="0" applyFont="1" applyFill="1" applyBorder="1" applyAlignment="1" applyProtection="1">
      <alignment horizontal="center" vertical="center" textRotation="255" shrinkToFit="1"/>
      <protection locked="0"/>
    </xf>
    <xf numFmtId="0" fontId="6" fillId="0" borderId="23" xfId="0" applyFont="1" applyFill="1" applyBorder="1" applyAlignment="1" applyProtection="1">
      <alignment horizontal="center" vertical="center" textRotation="255" shrinkToFit="1"/>
      <protection locked="0"/>
    </xf>
    <xf numFmtId="0" fontId="6" fillId="0" borderId="3" xfId="0" applyFont="1" applyFill="1" applyBorder="1" applyAlignment="1" applyProtection="1">
      <alignment horizontal="center" vertical="center" textRotation="255" shrinkToFit="1"/>
      <protection locked="0"/>
    </xf>
    <xf numFmtId="0" fontId="4" fillId="0" borderId="1" xfId="0" applyFont="1" applyBorder="1" applyAlignment="1">
      <alignment horizontal="center" vertical="center" wrapText="1"/>
    </xf>
    <xf numFmtId="0" fontId="4" fillId="0" borderId="25" xfId="0" applyFont="1" applyBorder="1" applyAlignment="1">
      <alignment horizontal="right" vertical="center" wrapText="1"/>
    </xf>
    <xf numFmtId="0" fontId="4" fillId="0" borderId="27" xfId="0" applyFont="1" applyBorder="1" applyAlignment="1">
      <alignment horizontal="right" vertical="center" wrapText="1"/>
    </xf>
    <xf numFmtId="183" fontId="4" fillId="0" borderId="1" xfId="0" applyNumberFormat="1" applyFont="1" applyBorder="1" applyAlignment="1">
      <alignment horizontal="center" vertical="center"/>
    </xf>
    <xf numFmtId="0" fontId="4" fillId="0" borderId="25" xfId="0" applyFont="1" applyBorder="1" applyAlignment="1">
      <alignment horizontal="center" vertical="center"/>
    </xf>
    <xf numFmtId="0" fontId="4" fillId="0" borderId="26" xfId="0" applyFont="1" applyBorder="1" applyAlignment="1">
      <alignment horizontal="center" vertical="center"/>
    </xf>
    <xf numFmtId="0" fontId="4" fillId="0" borderId="27" xfId="0" applyFont="1" applyBorder="1" applyAlignment="1">
      <alignment horizontal="center" vertical="center"/>
    </xf>
    <xf numFmtId="0" fontId="4" fillId="2" borderId="3" xfId="0" applyFont="1" applyFill="1" applyBorder="1" applyAlignment="1">
      <alignment horizontal="center" vertical="center" textRotation="255"/>
    </xf>
    <xf numFmtId="0" fontId="4" fillId="2" borderId="1" xfId="0" applyFont="1" applyFill="1" applyBorder="1" applyAlignment="1">
      <alignment horizontal="center" vertical="center" textRotation="255"/>
    </xf>
    <xf numFmtId="0" fontId="10" fillId="2" borderId="23" xfId="0" applyFont="1" applyFill="1" applyBorder="1" applyAlignment="1">
      <alignment horizontal="center" vertical="center" textRotation="255"/>
    </xf>
    <xf numFmtId="0" fontId="4" fillId="4" borderId="21" xfId="0" applyFont="1" applyFill="1" applyBorder="1" applyAlignment="1">
      <alignment horizontal="center" vertical="center" textRotation="255"/>
    </xf>
    <xf numFmtId="0" fontId="4" fillId="4" borderId="13" xfId="0" applyFont="1" applyFill="1" applyBorder="1" applyAlignment="1">
      <alignment horizontal="center" vertical="center" textRotation="255"/>
    </xf>
    <xf numFmtId="0" fontId="4" fillId="4" borderId="14" xfId="0" applyFont="1" applyFill="1" applyBorder="1" applyAlignment="1">
      <alignment horizontal="center" vertical="center" textRotation="255"/>
    </xf>
    <xf numFmtId="0" fontId="4" fillId="4" borderId="18" xfId="0" applyFont="1" applyFill="1" applyBorder="1" applyAlignment="1">
      <alignment horizontal="center" vertical="center" textRotation="255" shrinkToFit="1"/>
    </xf>
    <xf numFmtId="0" fontId="4" fillId="4" borderId="9" xfId="0" applyFont="1" applyFill="1" applyBorder="1" applyAlignment="1">
      <alignment horizontal="center" vertical="center" textRotation="255" shrinkToFit="1"/>
    </xf>
    <xf numFmtId="0" fontId="4" fillId="4" borderId="10" xfId="0" applyFont="1" applyFill="1" applyBorder="1" applyAlignment="1">
      <alignment horizontal="center" vertical="center" textRotation="255" shrinkToFit="1"/>
    </xf>
    <xf numFmtId="0" fontId="4" fillId="0" borderId="15" xfId="0" applyFont="1" applyBorder="1" applyAlignment="1">
      <alignment horizontal="center" vertical="center" wrapText="1"/>
    </xf>
    <xf numFmtId="176" fontId="4" fillId="4" borderId="10" xfId="0" applyNumberFormat="1" applyFont="1" applyFill="1" applyBorder="1" applyAlignment="1">
      <alignment horizontal="center" vertical="center" shrinkToFit="1"/>
    </xf>
    <xf numFmtId="0" fontId="4" fillId="4" borderId="21" xfId="0" applyFont="1" applyFill="1" applyBorder="1" applyAlignment="1">
      <alignment horizontal="center" vertical="center" textRotation="255" shrinkToFit="1"/>
    </xf>
    <xf numFmtId="0" fontId="4" fillId="4" borderId="14" xfId="0" applyFont="1" applyFill="1" applyBorder="1" applyAlignment="1">
      <alignment horizontal="center" vertical="center" textRotation="255" shrinkToFit="1"/>
    </xf>
    <xf numFmtId="0" fontId="4" fillId="4" borderId="25" xfId="0" applyFont="1" applyFill="1" applyBorder="1" applyAlignment="1">
      <alignment horizontal="center" vertical="center" textRotation="255" shrinkToFit="1"/>
    </xf>
    <xf numFmtId="0" fontId="4" fillId="4" borderId="27" xfId="0" applyFont="1" applyFill="1" applyBorder="1" applyAlignment="1">
      <alignment horizontal="center" vertical="center" textRotation="255" shrinkToFit="1"/>
    </xf>
    <xf numFmtId="0" fontId="10" fillId="0" borderId="25" xfId="0" applyFont="1" applyBorder="1" applyAlignment="1">
      <alignment horizontal="center" vertical="center"/>
    </xf>
    <xf numFmtId="0" fontId="10" fillId="0" borderId="27" xfId="0" applyFont="1" applyBorder="1" applyAlignment="1">
      <alignment horizontal="center" vertical="center"/>
    </xf>
    <xf numFmtId="0" fontId="4" fillId="5" borderId="15" xfId="0" applyFont="1" applyFill="1" applyBorder="1" applyAlignment="1" applyProtection="1">
      <alignment horizontal="center" vertical="center"/>
    </xf>
    <xf numFmtId="0" fontId="4" fillId="5" borderId="1" xfId="0" applyFont="1" applyFill="1" applyBorder="1" applyAlignment="1" applyProtection="1">
      <alignment horizontal="center" vertical="center"/>
    </xf>
    <xf numFmtId="0" fontId="4" fillId="5" borderId="23" xfId="0" applyFont="1" applyFill="1" applyBorder="1" applyAlignment="1" applyProtection="1">
      <alignment horizontal="center" vertical="center"/>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7" fillId="4" borderId="21" xfId="0" applyFont="1" applyFill="1" applyBorder="1" applyAlignment="1">
      <alignment horizontal="center" vertical="center" wrapText="1"/>
    </xf>
    <xf numFmtId="0" fontId="7" fillId="4" borderId="13" xfId="0" applyFont="1" applyFill="1" applyBorder="1" applyAlignment="1">
      <alignment horizontal="center" vertical="center" wrapText="1"/>
    </xf>
    <xf numFmtId="0" fontId="7" fillId="4" borderId="14" xfId="0" applyFont="1" applyFill="1" applyBorder="1" applyAlignment="1">
      <alignment horizontal="center" vertical="center" wrapText="1"/>
    </xf>
    <xf numFmtId="0" fontId="7" fillId="4" borderId="25" xfId="0" applyFont="1" applyFill="1" applyBorder="1" applyAlignment="1">
      <alignment horizontal="center" vertical="center" wrapText="1"/>
    </xf>
    <xf numFmtId="0" fontId="7" fillId="4" borderId="26" xfId="0" applyFont="1" applyFill="1" applyBorder="1" applyAlignment="1">
      <alignment horizontal="center" vertical="center" wrapText="1"/>
    </xf>
    <xf numFmtId="0" fontId="7" fillId="4" borderId="27" xfId="0" applyFont="1" applyFill="1" applyBorder="1" applyAlignment="1">
      <alignment horizontal="center" vertical="center" wrapText="1"/>
    </xf>
    <xf numFmtId="0" fontId="4" fillId="0" borderId="30" xfId="0" applyFont="1" applyBorder="1" applyAlignment="1">
      <alignment horizontal="center" vertical="center" wrapText="1"/>
    </xf>
    <xf numFmtId="0" fontId="4" fillId="0" borderId="31" xfId="0" applyFont="1" applyBorder="1" applyAlignment="1">
      <alignment horizontal="center" vertical="center" wrapText="1"/>
    </xf>
    <xf numFmtId="178" fontId="6" fillId="0" borderId="32" xfId="0" applyNumberFormat="1" applyFont="1" applyFill="1" applyBorder="1" applyAlignment="1" applyProtection="1">
      <alignment horizontal="center" vertical="center"/>
      <protection locked="0"/>
    </xf>
    <xf numFmtId="178" fontId="6" fillId="0" borderId="29" xfId="0" applyNumberFormat="1" applyFont="1" applyFill="1" applyBorder="1" applyAlignment="1" applyProtection="1">
      <alignment horizontal="center" vertical="center"/>
      <protection locked="0"/>
    </xf>
    <xf numFmtId="0" fontId="4" fillId="5" borderId="8" xfId="0" applyFont="1" applyFill="1" applyBorder="1" applyAlignment="1">
      <alignment horizontal="center" vertical="center" wrapText="1"/>
    </xf>
    <xf numFmtId="0" fontId="4" fillId="5" borderId="32"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 xfId="0" applyFont="1" applyFill="1" applyBorder="1" applyAlignment="1">
      <alignment horizontal="center" vertical="center" wrapText="1"/>
    </xf>
    <xf numFmtId="0" fontId="4" fillId="5" borderId="23" xfId="0" applyFont="1" applyFill="1" applyBorder="1" applyAlignment="1">
      <alignment horizontal="center" vertical="center" wrapText="1"/>
    </xf>
    <xf numFmtId="0" fontId="4" fillId="2" borderId="2" xfId="0" applyFont="1" applyFill="1" applyBorder="1" applyAlignment="1">
      <alignment horizontal="center" vertical="center"/>
    </xf>
    <xf numFmtId="0" fontId="4" fillId="2" borderId="32" xfId="0" applyFont="1" applyFill="1" applyBorder="1" applyAlignment="1">
      <alignment horizontal="center" vertical="center"/>
    </xf>
    <xf numFmtId="0" fontId="4" fillId="2" borderId="29"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23" xfId="0" applyFont="1" applyFill="1" applyBorder="1" applyAlignment="1">
      <alignment horizontal="center" vertical="center"/>
    </xf>
    <xf numFmtId="0" fontId="4" fillId="4" borderId="2" xfId="0" applyFont="1" applyFill="1" applyBorder="1" applyAlignment="1">
      <alignment horizontal="center" vertical="center"/>
    </xf>
    <xf numFmtId="0" fontId="4" fillId="4" borderId="29"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23" xfId="0" applyFont="1" applyFill="1" applyBorder="1" applyAlignment="1">
      <alignment horizontal="center" vertical="center"/>
    </xf>
    <xf numFmtId="0" fontId="6" fillId="0" borderId="11" xfId="0" applyFont="1" applyFill="1" applyBorder="1" applyAlignment="1" applyProtection="1">
      <alignment horizontal="center" vertical="center"/>
      <protection locked="0"/>
    </xf>
    <xf numFmtId="0" fontId="6" fillId="0" borderId="12" xfId="0" applyFont="1" applyFill="1" applyBorder="1" applyAlignment="1" applyProtection="1">
      <alignment horizontal="center" vertical="center"/>
      <protection locked="0"/>
    </xf>
    <xf numFmtId="0" fontId="6" fillId="0" borderId="11" xfId="0" applyFont="1" applyFill="1" applyBorder="1" applyAlignment="1" applyProtection="1">
      <alignment horizontal="center" vertical="center" textRotation="255" shrinkToFit="1"/>
      <protection locked="0"/>
    </xf>
    <xf numFmtId="0" fontId="4" fillId="5" borderId="3" xfId="0" applyFont="1" applyFill="1" applyBorder="1" applyAlignment="1" applyProtection="1">
      <alignment horizontal="center" vertical="center"/>
    </xf>
    <xf numFmtId="178" fontId="6" fillId="0" borderId="6" xfId="0" applyNumberFormat="1" applyFont="1" applyFill="1" applyBorder="1" applyAlignment="1" applyProtection="1">
      <alignment horizontal="center" vertical="center"/>
      <protection locked="0"/>
    </xf>
    <xf numFmtId="0" fontId="4" fillId="5" borderId="2"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0" borderId="1" xfId="0" applyNumberFormat="1" applyFont="1" applyBorder="1" applyAlignment="1">
      <alignment horizontal="center" vertical="center"/>
    </xf>
    <xf numFmtId="0" fontId="6" fillId="0" borderId="25" xfId="0" applyFont="1" applyFill="1" applyBorder="1" applyAlignment="1" applyProtection="1">
      <alignment horizontal="center" vertical="center"/>
      <protection locked="0"/>
    </xf>
    <xf numFmtId="0" fontId="6" fillId="0" borderId="34" xfId="0" applyFont="1" applyFill="1" applyBorder="1" applyAlignment="1" applyProtection="1">
      <alignment horizontal="center" vertical="center"/>
      <protection locked="0"/>
    </xf>
    <xf numFmtId="0" fontId="6" fillId="0" borderId="25" xfId="0" applyFont="1" applyFill="1" applyBorder="1" applyAlignment="1" applyProtection="1">
      <alignment horizontal="center" vertical="center" textRotation="255" shrinkToFit="1"/>
      <protection locked="0"/>
    </xf>
    <xf numFmtId="0" fontId="6" fillId="0" borderId="27" xfId="0" applyFont="1" applyFill="1" applyBorder="1" applyAlignment="1" applyProtection="1">
      <alignment horizontal="center" vertical="center" textRotation="255" shrinkToFit="1"/>
      <protection locked="0"/>
    </xf>
    <xf numFmtId="0" fontId="6" fillId="0" borderId="21" xfId="0" applyFont="1" applyFill="1" applyBorder="1" applyAlignment="1" applyProtection="1">
      <alignment horizontal="center" vertical="center" wrapText="1"/>
      <protection locked="0"/>
    </xf>
    <xf numFmtId="0" fontId="6" fillId="0" borderId="35" xfId="0" applyFont="1" applyFill="1" applyBorder="1" applyAlignment="1" applyProtection="1">
      <alignment horizontal="center" vertical="center" wrapText="1"/>
      <protection locked="0"/>
    </xf>
    <xf numFmtId="0" fontId="6" fillId="0" borderId="27" xfId="0" applyFont="1" applyFill="1" applyBorder="1" applyAlignment="1" applyProtection="1">
      <alignment horizontal="center" vertical="center"/>
      <protection locked="0"/>
    </xf>
    <xf numFmtId="0" fontId="6" fillId="0" borderId="21" xfId="0" applyFont="1" applyFill="1" applyBorder="1" applyAlignment="1" applyProtection="1">
      <alignment horizontal="center" vertical="center" textRotation="255" shrinkToFit="1"/>
      <protection locked="0"/>
    </xf>
    <xf numFmtId="0" fontId="6" fillId="0" borderId="14" xfId="0" applyFont="1" applyFill="1" applyBorder="1" applyAlignment="1" applyProtection="1">
      <alignment horizontal="center" vertical="center" textRotation="255" shrinkToFit="1"/>
      <protection locked="0"/>
    </xf>
    <xf numFmtId="0" fontId="6" fillId="0" borderId="14" xfId="0" applyFont="1" applyFill="1" applyBorder="1" applyAlignment="1" applyProtection="1">
      <alignment horizontal="center" vertical="center" wrapText="1"/>
      <protection locked="0"/>
    </xf>
    <xf numFmtId="0" fontId="4" fillId="5" borderId="6"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6" fillId="0" borderId="18" xfId="0" applyFont="1" applyFill="1" applyBorder="1" applyAlignment="1" applyProtection="1">
      <alignment horizontal="center" vertical="center" textRotation="255" shrinkToFit="1"/>
      <protection locked="0"/>
    </xf>
    <xf numFmtId="0" fontId="6" fillId="0" borderId="10" xfId="0" applyFont="1" applyFill="1" applyBorder="1" applyAlignment="1" applyProtection="1">
      <alignment horizontal="center" vertical="center" textRotation="255" shrinkToFit="1"/>
      <protection locked="0"/>
    </xf>
    <xf numFmtId="0" fontId="4" fillId="2" borderId="6" xfId="0" applyFont="1" applyFill="1" applyBorder="1" applyAlignment="1">
      <alignment horizontal="center" vertical="center"/>
    </xf>
    <xf numFmtId="0" fontId="4" fillId="2" borderId="11" xfId="0" applyFont="1" applyFill="1" applyBorder="1" applyAlignment="1">
      <alignment horizontal="center" vertical="center"/>
    </xf>
    <xf numFmtId="0" fontId="6" fillId="0" borderId="18" xfId="0" applyFont="1" applyFill="1" applyBorder="1" applyAlignment="1" applyProtection="1">
      <alignment horizontal="center" vertical="center"/>
      <protection locked="0"/>
    </xf>
    <xf numFmtId="0" fontId="6" fillId="0" borderId="28" xfId="0" applyFont="1" applyFill="1" applyBorder="1" applyAlignment="1" applyProtection="1">
      <alignment horizontal="center" vertical="center"/>
      <protection locked="0"/>
    </xf>
    <xf numFmtId="0" fontId="6" fillId="0" borderId="36" xfId="0" applyFont="1" applyFill="1" applyBorder="1" applyAlignment="1" applyProtection="1">
      <alignment horizontal="center" vertical="center" wrapText="1"/>
      <protection locked="0"/>
    </xf>
    <xf numFmtId="0" fontId="6" fillId="0" borderId="37" xfId="0" applyFont="1" applyFill="1" applyBorder="1" applyAlignment="1" applyProtection="1">
      <alignment horizontal="center" vertical="center" wrapText="1"/>
      <protection locked="0"/>
    </xf>
    <xf numFmtId="0" fontId="6" fillId="0" borderId="10" xfId="0" applyFont="1" applyFill="1" applyBorder="1" applyAlignment="1" applyProtection="1">
      <alignment horizontal="center" vertical="center"/>
      <protection locked="0"/>
    </xf>
    <xf numFmtId="0" fontId="6" fillId="0" borderId="39" xfId="0" applyFont="1" applyFill="1" applyBorder="1" applyAlignment="1" applyProtection="1">
      <alignment horizontal="center" vertical="center" textRotation="255" shrinkToFit="1"/>
      <protection locked="0"/>
    </xf>
    <xf numFmtId="0" fontId="6" fillId="0" borderId="17" xfId="0" applyFont="1" applyFill="1" applyBorder="1" applyAlignment="1" applyProtection="1">
      <alignment horizontal="center" vertical="center" wrapText="1"/>
      <protection locked="0"/>
    </xf>
    <xf numFmtId="0" fontId="4" fillId="5" borderId="2" xfId="0" applyFont="1" applyFill="1" applyBorder="1" applyAlignment="1" applyProtection="1">
      <alignment horizontal="center" vertical="center" wrapText="1"/>
    </xf>
    <xf numFmtId="0" fontId="4" fillId="5" borderId="32" xfId="0" applyFont="1" applyFill="1" applyBorder="1" applyAlignment="1" applyProtection="1">
      <alignment horizontal="center" vertical="center" wrapText="1"/>
    </xf>
    <xf numFmtId="0" fontId="4" fillId="5" borderId="29" xfId="0" applyFont="1" applyFill="1" applyBorder="1" applyAlignment="1" applyProtection="1">
      <alignment horizontal="center" vertical="center" wrapText="1"/>
    </xf>
    <xf numFmtId="0" fontId="4" fillId="5" borderId="3" xfId="0" applyFont="1" applyFill="1" applyBorder="1" applyAlignment="1" applyProtection="1">
      <alignment horizontal="center" vertical="center" wrapText="1"/>
    </xf>
    <xf numFmtId="0" fontId="4" fillId="5" borderId="1" xfId="0" applyFont="1" applyFill="1" applyBorder="1" applyAlignment="1" applyProtection="1">
      <alignment horizontal="center" vertical="center" wrapText="1"/>
    </xf>
    <xf numFmtId="0" fontId="4" fillId="5" borderId="23" xfId="0" applyFont="1" applyFill="1" applyBorder="1" applyAlignment="1" applyProtection="1">
      <alignment horizontal="center" vertical="center" wrapText="1"/>
    </xf>
    <xf numFmtId="0" fontId="4" fillId="0" borderId="0" xfId="0" applyFont="1" applyBorder="1" applyAlignment="1">
      <alignment horizontal="center" vertical="center" wrapText="1"/>
    </xf>
    <xf numFmtId="0" fontId="9" fillId="0" borderId="0" xfId="0" applyFont="1" applyFill="1" applyAlignment="1" applyProtection="1">
      <alignment horizontal="left" vertical="center"/>
      <protection locked="0"/>
    </xf>
    <xf numFmtId="181" fontId="6" fillId="3" borderId="0" xfId="0" applyNumberFormat="1" applyFont="1" applyFill="1" applyAlignment="1" applyProtection="1">
      <alignment horizontal="center" vertical="center"/>
      <protection locked="0"/>
    </xf>
    <xf numFmtId="14" fontId="6" fillId="0" borderId="0" xfId="0" applyNumberFormat="1" applyFont="1" applyFill="1" applyAlignment="1" applyProtection="1">
      <alignment horizontal="center" vertical="center"/>
      <protection locked="0"/>
    </xf>
    <xf numFmtId="178" fontId="6" fillId="0" borderId="7" xfId="0" applyNumberFormat="1" applyFont="1" applyFill="1" applyBorder="1" applyAlignment="1" applyProtection="1">
      <alignment horizontal="center" vertical="center"/>
      <protection locked="0"/>
    </xf>
    <xf numFmtId="0" fontId="4" fillId="4" borderId="16" xfId="0" applyFont="1" applyFill="1" applyBorder="1" applyAlignment="1">
      <alignment horizontal="center" vertical="center"/>
    </xf>
    <xf numFmtId="0" fontId="4" fillId="4" borderId="19" xfId="0" applyFont="1" applyFill="1" applyBorder="1" applyAlignment="1">
      <alignment horizontal="center" vertical="center"/>
    </xf>
    <xf numFmtId="0" fontId="4" fillId="4" borderId="17" xfId="0" applyFont="1" applyFill="1" applyBorder="1" applyAlignment="1">
      <alignment horizontal="center" vertical="center"/>
    </xf>
    <xf numFmtId="0" fontId="4" fillId="4" borderId="20" xfId="0" applyFont="1" applyFill="1" applyBorder="1" applyAlignment="1">
      <alignment horizontal="center" vertical="center"/>
    </xf>
    <xf numFmtId="180" fontId="6" fillId="3" borderId="0" xfId="0" applyNumberFormat="1" applyFont="1" applyFill="1" applyAlignment="1" applyProtection="1">
      <alignment horizontal="center" vertical="center"/>
      <protection locked="0"/>
    </xf>
    <xf numFmtId="177" fontId="6" fillId="3" borderId="0" xfId="0" applyNumberFormat="1" applyFont="1" applyFill="1" applyAlignment="1" applyProtection="1">
      <alignment horizontal="center" vertical="center"/>
      <protection locked="0"/>
    </xf>
    <xf numFmtId="0" fontId="8" fillId="0" borderId="0" xfId="0" applyFont="1" applyBorder="1" applyAlignment="1" applyProtection="1">
      <alignment horizontal="center" vertical="center" shrinkToFit="1"/>
      <protection locked="0"/>
    </xf>
    <xf numFmtId="14" fontId="4" fillId="0" borderId="0" xfId="0" applyNumberFormat="1" applyFont="1" applyBorder="1" applyAlignment="1">
      <alignment horizontal="center" vertical="center" wrapText="1"/>
    </xf>
    <xf numFmtId="0" fontId="13" fillId="0" borderId="11" xfId="0" applyFont="1" applyBorder="1" applyAlignment="1" applyProtection="1">
      <alignment horizontal="center" vertical="center"/>
      <protection locked="0"/>
    </xf>
    <xf numFmtId="0" fontId="13" fillId="0" borderId="22" xfId="0" applyFont="1" applyBorder="1" applyAlignment="1" applyProtection="1">
      <alignment horizontal="center" vertical="center"/>
      <protection locked="0"/>
    </xf>
    <xf numFmtId="0" fontId="13" fillId="0" borderId="15" xfId="0" applyFont="1" applyBorder="1" applyAlignment="1" applyProtection="1">
      <alignment horizontal="center" vertical="center"/>
      <protection locked="0"/>
    </xf>
  </cellXfs>
  <cellStyles count="1">
    <cellStyle name="標準" xfId="0" builtinId="0"/>
  </cellStyles>
  <dxfs count="204">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
      <font>
        <color rgb="FFFF0000"/>
      </font>
      <fill>
        <patternFill>
          <bgColor theme="5" tint="0.79998168889431442"/>
        </patternFill>
      </fill>
    </dxf>
    <dxf>
      <font>
        <color rgb="FF0000FF"/>
      </font>
      <fill>
        <patternFill>
          <bgColor theme="3" tint="0.79998168889431442"/>
        </patternFill>
      </fill>
    </dxf>
    <dxf>
      <fill>
        <patternFill>
          <bgColor theme="9" tint="0.79998168889431442"/>
        </patternFill>
      </fill>
    </dxf>
  </dxfs>
  <tableStyles count="0" defaultTableStyle="TableStyleMedium2" defaultPivotStyle="PivotStyleLight16"/>
  <colors>
    <mruColors>
      <color rgb="FF0000FF"/>
      <color rgb="FFFFCCFF"/>
      <color rgb="FFFF66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32</xdr:col>
      <xdr:colOff>280147</xdr:colOff>
      <xdr:row>344</xdr:row>
      <xdr:rowOff>194076</xdr:rowOff>
    </xdr:from>
    <xdr:to>
      <xdr:col>42</xdr:col>
      <xdr:colOff>403410</xdr:colOff>
      <xdr:row>345</xdr:row>
      <xdr:rowOff>227347</xdr:rowOff>
    </xdr:to>
    <xdr:sp macro="" textlink="">
      <xdr:nvSpPr>
        <xdr:cNvPr id="3" name="角丸四角形吹き出し 5">
          <a:extLst>
            <a:ext uri="{FF2B5EF4-FFF2-40B4-BE49-F238E27FC236}">
              <a16:creationId xmlns:a16="http://schemas.microsoft.com/office/drawing/2014/main" id="{2528A88F-2913-43FF-AC6B-D8FD989F9F88}"/>
            </a:ext>
          </a:extLst>
        </xdr:cNvPr>
        <xdr:cNvSpPr/>
      </xdr:nvSpPr>
      <xdr:spPr>
        <a:xfrm>
          <a:off x="10197353" y="97214605"/>
          <a:ext cx="1916204" cy="302213"/>
        </a:xfrm>
        <a:prstGeom prst="wedgeRoundRectCallout">
          <a:avLst>
            <a:gd name="adj1" fmla="val 4704"/>
            <a:gd name="adj2" fmla="val -33740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計画か実績か選んでください</a:t>
          </a:r>
          <a:r>
            <a:rPr kumimoji="1" lang="en-US" altLang="ja-JP" sz="1100"/>
            <a:t>.</a:t>
          </a:r>
        </a:p>
        <a:p>
          <a:pPr algn="l"/>
          <a:endParaRPr kumimoji="1" lang="en-US" altLang="ja-JP" sz="1100"/>
        </a:p>
      </xdr:txBody>
    </xdr:sp>
    <xdr:clientData/>
  </xdr:twoCellAnchor>
  <xdr:oneCellAnchor>
    <xdr:from>
      <xdr:col>9</xdr:col>
      <xdr:colOff>266479</xdr:colOff>
      <xdr:row>20</xdr:row>
      <xdr:rowOff>163879</xdr:rowOff>
    </xdr:from>
    <xdr:ext cx="359714" cy="765594"/>
    <xdr:sp macro="" textlink="">
      <xdr:nvSpPr>
        <xdr:cNvPr id="10" name="テキスト ボックス 9">
          <a:extLst>
            <a:ext uri="{FF2B5EF4-FFF2-40B4-BE49-F238E27FC236}">
              <a16:creationId xmlns:a16="http://schemas.microsoft.com/office/drawing/2014/main" id="{E8DF8387-8D4A-4BE4-A499-BB42625EE0DA}"/>
            </a:ext>
          </a:extLst>
        </xdr:cNvPr>
        <xdr:cNvSpPr txBox="1"/>
      </xdr:nvSpPr>
      <xdr:spPr>
        <a:xfrm>
          <a:off x="2723929" y="5628054"/>
          <a:ext cx="359714" cy="765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none" rtlCol="0" anchor="t">
          <a:spAutoFit/>
        </a:bodyPr>
        <a:lstStyle/>
        <a:p>
          <a:r>
            <a:rPr kumimoji="1" lang="ja-JP" altLang="en-US" sz="1050"/>
            <a:t>現場見学会</a:t>
          </a:r>
        </a:p>
      </xdr:txBody>
    </xdr:sp>
    <xdr:clientData fLocksWithSheet="0"/>
  </xdr:oneCellAnchor>
  <xdr:oneCellAnchor>
    <xdr:from>
      <xdr:col>52</xdr:col>
      <xdr:colOff>0</xdr:colOff>
      <xdr:row>2</xdr:row>
      <xdr:rowOff>0</xdr:rowOff>
    </xdr:from>
    <xdr:ext cx="4742420" cy="1409360"/>
    <xdr:sp macro="" textlink="">
      <xdr:nvSpPr>
        <xdr:cNvPr id="11" name="正方形/長方形 10">
          <a:extLst>
            <a:ext uri="{FF2B5EF4-FFF2-40B4-BE49-F238E27FC236}">
              <a16:creationId xmlns:a16="http://schemas.microsoft.com/office/drawing/2014/main" id="{97D8E157-A81D-4B28-9977-E65B9BBE8EB2}"/>
            </a:ext>
          </a:extLst>
        </xdr:cNvPr>
        <xdr:cNvSpPr/>
      </xdr:nvSpPr>
      <xdr:spPr>
        <a:xfrm>
          <a:off x="17689286" y="598714"/>
          <a:ext cx="4742420" cy="1409360"/>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b="1" baseline="0">
              <a:solidFill>
                <a:schemeClr val="tx1"/>
              </a:solidFill>
            </a:rPr>
            <a:t>凡例</a:t>
          </a:r>
          <a:endParaRPr kumimoji="1" lang="en-US" altLang="ja-JP" sz="1400" b="1" baseline="0">
            <a:solidFill>
              <a:schemeClr val="tx1"/>
            </a:solidFill>
          </a:endParaRPr>
        </a:p>
        <a:p>
          <a:pPr algn="l"/>
          <a:r>
            <a:rPr kumimoji="1" lang="ja-JP" altLang="en-US" sz="1300" b="1" baseline="0">
              <a:solidFill>
                <a:srgbClr val="FF0000"/>
              </a:solidFill>
            </a:rPr>
            <a:t>　</a:t>
          </a:r>
          <a:r>
            <a:rPr kumimoji="1" lang="ja-JP" altLang="en-US" sz="1300" b="0" baseline="0">
              <a:solidFill>
                <a:schemeClr val="tx1"/>
              </a:solidFill>
            </a:rPr>
            <a:t>○：休日、代替休日（同一週で振り替えた場合）</a:t>
          </a:r>
          <a:endParaRPr kumimoji="1" lang="en-US" altLang="ja-JP" sz="1300" b="0" baseline="0">
            <a:solidFill>
              <a:schemeClr val="tx1"/>
            </a:solidFill>
          </a:endParaRPr>
        </a:p>
        <a:p>
          <a:pPr algn="l"/>
          <a:r>
            <a:rPr kumimoji="1" lang="ja-JP" altLang="en-US" sz="1300" b="0" baseline="0">
              <a:solidFill>
                <a:schemeClr val="tx1"/>
              </a:solidFill>
            </a:rPr>
            <a:t>　●：代替休日（緊急対応等により翌週へ振り替えた場合）</a:t>
          </a:r>
          <a:endParaRPr kumimoji="1" lang="en-US" altLang="ja-JP" sz="1300" b="0" baseline="0">
            <a:solidFill>
              <a:schemeClr val="tx1"/>
            </a:solidFill>
          </a:endParaRPr>
        </a:p>
        <a:p>
          <a:pPr algn="l"/>
          <a:r>
            <a:rPr kumimoji="1" lang="ja-JP" altLang="en-US" sz="1300" b="0" baseline="0">
              <a:solidFill>
                <a:schemeClr val="tx1"/>
              </a:solidFill>
            </a:rPr>
            <a:t>　外：対象期間外となる日</a:t>
          </a:r>
          <a:endParaRPr kumimoji="1" lang="en-US" altLang="ja-JP" sz="1300" b="0" baseline="0">
            <a:solidFill>
              <a:schemeClr val="tx1"/>
            </a:solidFill>
          </a:endParaRPr>
        </a:p>
        <a:p>
          <a:pPr algn="l"/>
          <a:r>
            <a:rPr kumimoji="1" lang="ja-JP" altLang="en-US" sz="1300" b="1" baseline="0">
              <a:solidFill>
                <a:srgbClr val="FF0000"/>
              </a:solidFill>
            </a:rPr>
            <a:t>　　　 </a:t>
          </a:r>
          <a:r>
            <a:rPr kumimoji="1" lang="en-US" altLang="ja-JP" sz="1300" b="1" baseline="0">
              <a:solidFill>
                <a:srgbClr val="FF0000"/>
              </a:solidFill>
            </a:rPr>
            <a:t>※</a:t>
          </a:r>
          <a:r>
            <a:rPr kumimoji="1" lang="ja-JP" altLang="en-US" sz="1300" b="1" baseline="0">
              <a:solidFill>
                <a:srgbClr val="FF0000"/>
              </a:solidFill>
            </a:rPr>
            <a:t>対象期間外となるすべての日に「外」をいれること</a:t>
          </a:r>
          <a:endParaRPr kumimoji="1" lang="en-US" altLang="ja-JP" sz="1300" b="1" baseline="0">
            <a:solidFill>
              <a:srgbClr val="FF0000"/>
            </a:solidFill>
          </a:endParaRPr>
        </a:p>
        <a:p>
          <a:pPr algn="l"/>
          <a:r>
            <a:rPr kumimoji="1" lang="ja-JP" altLang="en-US" sz="1300" b="1" baseline="0">
              <a:solidFill>
                <a:srgbClr val="FF0000"/>
              </a:solidFill>
            </a:rPr>
            <a:t>（工期外の月は入力不要。工期末の月は工期以降も「外」を入力）　</a:t>
          </a:r>
        </a:p>
      </xdr:txBody>
    </xdr:sp>
    <xdr:clientData/>
  </xdr:oneCellAnchor>
  <xdr:oneCellAnchor>
    <xdr:from>
      <xdr:col>17</xdr:col>
      <xdr:colOff>149678</xdr:colOff>
      <xdr:row>0</xdr:row>
      <xdr:rowOff>136071</xdr:rowOff>
    </xdr:from>
    <xdr:ext cx="4742420" cy="1409360"/>
    <xdr:sp macro="" textlink="">
      <xdr:nvSpPr>
        <xdr:cNvPr id="12" name="正方形/長方形 11">
          <a:extLst>
            <a:ext uri="{FF2B5EF4-FFF2-40B4-BE49-F238E27FC236}">
              <a16:creationId xmlns:a16="http://schemas.microsoft.com/office/drawing/2014/main" id="{8545958C-46F9-411E-9E1E-A9FEFEC650B8}"/>
            </a:ext>
          </a:extLst>
        </xdr:cNvPr>
        <xdr:cNvSpPr/>
      </xdr:nvSpPr>
      <xdr:spPr>
        <a:xfrm>
          <a:off x="5347607" y="136071"/>
          <a:ext cx="4742420" cy="1409360"/>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b="1" baseline="0">
              <a:solidFill>
                <a:schemeClr val="tx1"/>
              </a:solidFill>
            </a:rPr>
            <a:t>凡例</a:t>
          </a:r>
          <a:endParaRPr kumimoji="1" lang="en-US" altLang="ja-JP" sz="1400" b="1" baseline="0">
            <a:solidFill>
              <a:schemeClr val="tx1"/>
            </a:solidFill>
          </a:endParaRPr>
        </a:p>
        <a:p>
          <a:pPr algn="l"/>
          <a:r>
            <a:rPr kumimoji="1" lang="ja-JP" altLang="en-US" sz="1300" b="1" baseline="0">
              <a:solidFill>
                <a:srgbClr val="FF0000"/>
              </a:solidFill>
            </a:rPr>
            <a:t>　</a:t>
          </a:r>
          <a:r>
            <a:rPr kumimoji="1" lang="ja-JP" altLang="en-US" sz="1300" b="0" baseline="0">
              <a:solidFill>
                <a:schemeClr val="tx1"/>
              </a:solidFill>
            </a:rPr>
            <a:t>○：休日</a:t>
          </a:r>
          <a:endParaRPr kumimoji="1" lang="en-US" altLang="ja-JP" sz="1300" b="0" baseline="0">
            <a:solidFill>
              <a:schemeClr val="tx1"/>
            </a:solidFill>
          </a:endParaRPr>
        </a:p>
        <a:p>
          <a:pPr algn="l"/>
          <a:r>
            <a:rPr kumimoji="1" lang="ja-JP" altLang="en-US" sz="1300" b="0" baseline="0">
              <a:solidFill>
                <a:schemeClr val="tx1"/>
              </a:solidFill>
            </a:rPr>
            <a:t>　●：代替休日</a:t>
          </a:r>
          <a:endParaRPr kumimoji="1" lang="en-US" altLang="ja-JP" sz="1300" b="0" baseline="0">
            <a:solidFill>
              <a:schemeClr val="tx1"/>
            </a:solidFill>
          </a:endParaRPr>
        </a:p>
        <a:p>
          <a:pPr algn="l"/>
          <a:r>
            <a:rPr kumimoji="1" lang="ja-JP" altLang="en-US" sz="1300" b="0" baseline="0">
              <a:solidFill>
                <a:schemeClr val="tx1"/>
              </a:solidFill>
            </a:rPr>
            <a:t>　外：対象期間外となる日</a:t>
          </a:r>
          <a:endParaRPr kumimoji="1" lang="en-US" altLang="ja-JP" sz="1300" b="0" baseline="0">
            <a:solidFill>
              <a:schemeClr val="tx1"/>
            </a:solidFill>
          </a:endParaRPr>
        </a:p>
        <a:p>
          <a:pPr algn="l"/>
          <a:r>
            <a:rPr kumimoji="1" lang="ja-JP" altLang="en-US" sz="1300" b="1" baseline="0">
              <a:solidFill>
                <a:srgbClr val="FF0000"/>
              </a:solidFill>
            </a:rPr>
            <a:t>　　　 </a:t>
          </a:r>
          <a:r>
            <a:rPr kumimoji="1" lang="en-US" altLang="ja-JP" sz="1300" b="1" baseline="0">
              <a:solidFill>
                <a:srgbClr val="FF0000"/>
              </a:solidFill>
            </a:rPr>
            <a:t>※</a:t>
          </a:r>
          <a:r>
            <a:rPr kumimoji="1" lang="ja-JP" altLang="en-US" sz="1300" b="1" baseline="0">
              <a:solidFill>
                <a:srgbClr val="FF0000"/>
              </a:solidFill>
            </a:rPr>
            <a:t>対象期間外となるすべての日に「外」をいれること</a:t>
          </a:r>
          <a:endParaRPr kumimoji="1" lang="en-US" altLang="ja-JP" sz="1300" b="1" baseline="0">
            <a:solidFill>
              <a:srgbClr val="FF0000"/>
            </a:solidFill>
          </a:endParaRPr>
        </a:p>
        <a:p>
          <a:pPr algn="l"/>
          <a:r>
            <a:rPr kumimoji="1" lang="ja-JP" altLang="en-US" sz="1300" b="1" baseline="0">
              <a:solidFill>
                <a:srgbClr val="FF0000"/>
              </a:solidFill>
            </a:rPr>
            <a:t>（工期外の月は入力不要。工期末の月は工期以降も「外」を入力）　</a:t>
          </a:r>
        </a:p>
      </xdr:txBody>
    </xdr:sp>
    <xdr:clientData/>
  </xdr:oneCellAnchor>
  <xdr:twoCellAnchor>
    <xdr:from>
      <xdr:col>2</xdr:col>
      <xdr:colOff>13607</xdr:colOff>
      <xdr:row>11</xdr:row>
      <xdr:rowOff>215314</xdr:rowOff>
    </xdr:from>
    <xdr:to>
      <xdr:col>17</xdr:col>
      <xdr:colOff>303892</xdr:colOff>
      <xdr:row>11</xdr:row>
      <xdr:rowOff>658907</xdr:rowOff>
    </xdr:to>
    <xdr:sp macro="" textlink="">
      <xdr:nvSpPr>
        <xdr:cNvPr id="14" name="正方形/長方形 13">
          <a:extLst>
            <a:ext uri="{FF2B5EF4-FFF2-40B4-BE49-F238E27FC236}">
              <a16:creationId xmlns:a16="http://schemas.microsoft.com/office/drawing/2014/main" id="{CBFDC170-D29E-4318-864B-31C412E3E39C}"/>
            </a:ext>
          </a:extLst>
        </xdr:cNvPr>
        <xdr:cNvSpPr/>
      </xdr:nvSpPr>
      <xdr:spPr>
        <a:xfrm>
          <a:off x="517872" y="2882314"/>
          <a:ext cx="4996755" cy="443593"/>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baseline="0">
              <a:solidFill>
                <a:srgbClr val="FF0000"/>
              </a:solidFill>
              <a:latin typeface="BIZ UDゴシック" panose="020B0400000000000000" pitchFamily="49" charset="-128"/>
              <a:ea typeface="BIZ UDゴシック" panose="020B0400000000000000" pitchFamily="49" charset="-128"/>
            </a:rPr>
            <a:t>対象期間外</a:t>
          </a:r>
          <a:r>
            <a:rPr kumimoji="1" lang="en-US" altLang="ja-JP" sz="1050" baseline="0">
              <a:solidFill>
                <a:srgbClr val="FF0000"/>
              </a:solidFill>
              <a:latin typeface="BIZ UDゴシック" panose="020B0400000000000000" pitchFamily="49" charset="-128"/>
              <a:ea typeface="BIZ UDゴシック" panose="020B0400000000000000" pitchFamily="49" charset="-128"/>
            </a:rPr>
            <a:t>(</a:t>
          </a:r>
          <a:r>
            <a:rPr kumimoji="1" lang="ja-JP" altLang="en-US" sz="1050" baseline="0">
              <a:solidFill>
                <a:srgbClr val="FF0000"/>
              </a:solidFill>
              <a:latin typeface="BIZ UDゴシック" panose="020B0400000000000000" pitchFamily="49" charset="-128"/>
              <a:ea typeface="BIZ UDゴシック" panose="020B0400000000000000" pitchFamily="49" charset="-128"/>
            </a:rPr>
            <a:t>準備期間期間</a:t>
          </a:r>
          <a:r>
            <a:rPr kumimoji="1" lang="en-US" altLang="ja-JP" sz="1050" baseline="0">
              <a:solidFill>
                <a:srgbClr val="FF0000"/>
              </a:solidFill>
              <a:latin typeface="BIZ UDゴシック" panose="020B0400000000000000" pitchFamily="49" charset="-128"/>
              <a:ea typeface="BIZ UDゴシック" panose="020B0400000000000000" pitchFamily="49" charset="-128"/>
            </a:rPr>
            <a:t>(</a:t>
          </a:r>
          <a:r>
            <a:rPr kumimoji="1" lang="ja-JP" altLang="en-US" sz="1050" baseline="0">
              <a:solidFill>
                <a:srgbClr val="FF0000"/>
              </a:solidFill>
              <a:latin typeface="BIZ UDゴシック" panose="020B0400000000000000" pitchFamily="49" charset="-128"/>
              <a:ea typeface="BIZ UDゴシック" panose="020B0400000000000000" pitchFamily="49" charset="-128"/>
            </a:rPr>
            <a:t>○○日</a:t>
          </a:r>
          <a:r>
            <a:rPr kumimoji="1" lang="en-US" altLang="ja-JP" sz="1050" baseline="0">
              <a:solidFill>
                <a:srgbClr val="FF0000"/>
              </a:solidFill>
              <a:latin typeface="BIZ UDゴシック" panose="020B0400000000000000" pitchFamily="49" charset="-128"/>
              <a:ea typeface="BIZ UDゴシック" panose="020B0400000000000000" pitchFamily="49" charset="-128"/>
            </a:rPr>
            <a:t>)</a:t>
          </a:r>
          <a:r>
            <a:rPr kumimoji="1" lang="ja-JP" altLang="en-US" sz="1050" baseline="0">
              <a:solidFill>
                <a:srgbClr val="FF0000"/>
              </a:solidFill>
              <a:latin typeface="BIZ UDゴシック" panose="020B0400000000000000" pitchFamily="49" charset="-128"/>
              <a:ea typeface="BIZ UDゴシック" panose="020B0400000000000000" pitchFamily="49" charset="-128"/>
            </a:rPr>
            <a:t>を除外</a:t>
          </a:r>
          <a:r>
            <a:rPr kumimoji="1" lang="en-US" altLang="ja-JP" sz="1050" baseline="0">
              <a:solidFill>
                <a:srgbClr val="FF0000"/>
              </a:solidFill>
              <a:latin typeface="BIZ UDゴシック" panose="020B0400000000000000" pitchFamily="49" charset="-128"/>
              <a:ea typeface="BIZ UDゴシック" panose="020B0400000000000000" pitchFamily="49" charset="-128"/>
            </a:rPr>
            <a:t>)</a:t>
          </a:r>
          <a:endParaRPr kumimoji="1" lang="ja-JP" altLang="en-US" sz="105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9525</xdr:colOff>
      <xdr:row>10</xdr:row>
      <xdr:rowOff>19050</xdr:rowOff>
    </xdr:from>
    <xdr:to>
      <xdr:col>18</xdr:col>
      <xdr:colOff>302558</xdr:colOff>
      <xdr:row>11</xdr:row>
      <xdr:rowOff>654326</xdr:rowOff>
    </xdr:to>
    <xdr:sp macro="" textlink="">
      <xdr:nvSpPr>
        <xdr:cNvPr id="15" name="テキスト ボックス 14"/>
        <xdr:cNvSpPr txBox="1"/>
      </xdr:nvSpPr>
      <xdr:spPr>
        <a:xfrm>
          <a:off x="5550590" y="2271920"/>
          <a:ext cx="293033" cy="1065971"/>
        </a:xfrm>
        <a:prstGeom prst="rect">
          <a:avLst/>
        </a:prstGeom>
        <a:solidFill>
          <a:srgbClr val="FFCCFF"/>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nchorCtr="1"/>
        <a:lstStyle/>
        <a:p>
          <a:r>
            <a:rPr kumimoji="1" lang="ja-JP" altLang="en-US" sz="1200">
              <a:solidFill>
                <a:sysClr val="windowText" lastClr="000000"/>
              </a:solidFill>
            </a:rPr>
            <a:t>現場着手日</a:t>
          </a:r>
        </a:p>
      </xdr:txBody>
    </xdr:sp>
    <xdr:clientData/>
  </xdr:twoCellAnchor>
  <xdr:twoCellAnchor>
    <xdr:from>
      <xdr:col>29</xdr:col>
      <xdr:colOff>231322</xdr:colOff>
      <xdr:row>31</xdr:row>
      <xdr:rowOff>40821</xdr:rowOff>
    </xdr:from>
    <xdr:to>
      <xdr:col>38</xdr:col>
      <xdr:colOff>34257</xdr:colOff>
      <xdr:row>31</xdr:row>
      <xdr:rowOff>663550</xdr:rowOff>
    </xdr:to>
    <xdr:sp macro="" textlink="">
      <xdr:nvSpPr>
        <xdr:cNvPr id="16" name="正方形/長方形 15">
          <a:extLst>
            <a:ext uri="{FF2B5EF4-FFF2-40B4-BE49-F238E27FC236}">
              <a16:creationId xmlns:a16="http://schemas.microsoft.com/office/drawing/2014/main" id="{E6842276-C817-487A-B656-92FF8E11F523}"/>
            </a:ext>
          </a:extLst>
        </xdr:cNvPr>
        <xdr:cNvSpPr/>
      </xdr:nvSpPr>
      <xdr:spPr>
        <a:xfrm>
          <a:off x="9184822" y="9252857"/>
          <a:ext cx="1054792" cy="622729"/>
        </a:xfrm>
        <a:prstGeom prst="rect">
          <a:avLst/>
        </a:prstGeom>
        <a:solidFill>
          <a:schemeClr val="bg1"/>
        </a:solidFill>
        <a:ln w="28575">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BIZ UDゴシック" panose="020B0400000000000000" pitchFamily="49" charset="-128"/>
              <a:ea typeface="BIZ UDゴシック" panose="020B0400000000000000" pitchFamily="49" charset="-128"/>
            </a:rPr>
            <a:t>対象期間外</a:t>
          </a:r>
          <a:endParaRPr kumimoji="1" lang="en-US" altLang="ja-JP" sz="900">
            <a:solidFill>
              <a:sysClr val="windowText" lastClr="000000"/>
            </a:solidFill>
            <a:latin typeface="BIZ UDゴシック" panose="020B0400000000000000" pitchFamily="49" charset="-128"/>
            <a:ea typeface="BIZ UDゴシック" panose="020B0400000000000000" pitchFamily="49" charset="-128"/>
          </a:endParaRPr>
        </a:p>
        <a:p>
          <a:pPr algn="ctr"/>
          <a:r>
            <a:rPr kumimoji="1" lang="ja-JP" altLang="en-US" sz="900">
              <a:solidFill>
                <a:sysClr val="windowText" lastClr="000000"/>
              </a:solidFill>
              <a:latin typeface="BIZ UDゴシック" panose="020B0400000000000000" pitchFamily="49" charset="-128"/>
              <a:ea typeface="BIZ UDゴシック" panose="020B0400000000000000" pitchFamily="49" charset="-128"/>
            </a:rPr>
            <a:t> 年末年始７日間</a:t>
          </a:r>
          <a:endParaRPr kumimoji="1" lang="en-US" altLang="ja-JP" sz="900">
            <a:solidFill>
              <a:sysClr val="windowText" lastClr="000000"/>
            </a:solidFill>
            <a:latin typeface="BIZ UDゴシック" panose="020B0400000000000000" pitchFamily="49" charset="-128"/>
            <a:ea typeface="BIZ UDゴシック" panose="020B0400000000000000" pitchFamily="49" charset="-128"/>
          </a:endParaRPr>
        </a:p>
        <a:p>
          <a:pPr algn="ctr"/>
          <a:r>
            <a:rPr kumimoji="1" lang="ja-JP" altLang="en-US" sz="900">
              <a:solidFill>
                <a:sysClr val="windowText" lastClr="000000"/>
              </a:solidFill>
              <a:latin typeface="BIZ UDゴシック" panose="020B0400000000000000" pitchFamily="49" charset="-128"/>
              <a:ea typeface="BIZ UDゴシック" panose="020B0400000000000000" pitchFamily="49" charset="-128"/>
            </a:rPr>
            <a:t>（実施要領）</a:t>
          </a:r>
        </a:p>
      </xdr:txBody>
    </xdr:sp>
    <xdr:clientData/>
  </xdr:twoCellAnchor>
  <xdr:twoCellAnchor>
    <xdr:from>
      <xdr:col>2</xdr:col>
      <xdr:colOff>13607</xdr:colOff>
      <xdr:row>41</xdr:row>
      <xdr:rowOff>40822</xdr:rowOff>
    </xdr:from>
    <xdr:to>
      <xdr:col>6</xdr:col>
      <xdr:colOff>14969</xdr:colOff>
      <xdr:row>41</xdr:row>
      <xdr:rowOff>662749</xdr:rowOff>
    </xdr:to>
    <xdr:sp macro="" textlink="">
      <xdr:nvSpPr>
        <xdr:cNvPr id="19" name="正方形/長方形 18">
          <a:extLst>
            <a:ext uri="{FF2B5EF4-FFF2-40B4-BE49-F238E27FC236}">
              <a16:creationId xmlns:a16="http://schemas.microsoft.com/office/drawing/2014/main" id="{E6842276-C817-487A-B656-92FF8E11F523}"/>
            </a:ext>
          </a:extLst>
        </xdr:cNvPr>
        <xdr:cNvSpPr/>
      </xdr:nvSpPr>
      <xdr:spPr>
        <a:xfrm>
          <a:off x="517071" y="12504965"/>
          <a:ext cx="1253219" cy="621927"/>
        </a:xfrm>
        <a:prstGeom prst="rect">
          <a:avLst/>
        </a:prstGeom>
        <a:solidFill>
          <a:schemeClr val="bg1"/>
        </a:solidFill>
        <a:ln w="28575">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BIZ UDゴシック" panose="020B0400000000000000" pitchFamily="49" charset="-128"/>
              <a:ea typeface="BIZ UDゴシック" panose="020B0400000000000000" pitchFamily="49" charset="-128"/>
            </a:rPr>
            <a:t>対象期間外</a:t>
          </a:r>
          <a:endParaRPr kumimoji="1" lang="en-US" altLang="ja-JP" sz="900">
            <a:solidFill>
              <a:sysClr val="windowText" lastClr="000000"/>
            </a:solidFill>
            <a:latin typeface="BIZ UDゴシック" panose="020B0400000000000000" pitchFamily="49" charset="-128"/>
            <a:ea typeface="BIZ UDゴシック" panose="020B0400000000000000" pitchFamily="49" charset="-128"/>
          </a:endParaRPr>
        </a:p>
        <a:p>
          <a:pPr algn="ctr"/>
          <a:r>
            <a:rPr kumimoji="1" lang="ja-JP" altLang="en-US" sz="900">
              <a:solidFill>
                <a:sysClr val="windowText" lastClr="000000"/>
              </a:solidFill>
              <a:latin typeface="BIZ UDゴシック" panose="020B0400000000000000" pitchFamily="49" charset="-128"/>
              <a:ea typeface="BIZ UDゴシック" panose="020B0400000000000000" pitchFamily="49" charset="-128"/>
            </a:rPr>
            <a:t> 年末年始７日間</a:t>
          </a:r>
          <a:endParaRPr kumimoji="1" lang="en-US" altLang="ja-JP" sz="900">
            <a:solidFill>
              <a:sysClr val="windowText" lastClr="000000"/>
            </a:solidFill>
            <a:latin typeface="BIZ UDゴシック" panose="020B0400000000000000" pitchFamily="49" charset="-128"/>
            <a:ea typeface="BIZ UDゴシック" panose="020B0400000000000000" pitchFamily="49" charset="-128"/>
          </a:endParaRPr>
        </a:p>
        <a:p>
          <a:pPr algn="ctr"/>
          <a:r>
            <a:rPr kumimoji="1" lang="ja-JP" altLang="en-US" sz="900">
              <a:solidFill>
                <a:sysClr val="windowText" lastClr="000000"/>
              </a:solidFill>
              <a:latin typeface="BIZ UDゴシック" panose="020B0400000000000000" pitchFamily="49" charset="-128"/>
              <a:ea typeface="BIZ UDゴシック" panose="020B0400000000000000" pitchFamily="49" charset="-128"/>
            </a:rPr>
            <a:t>（実施要領）</a:t>
          </a:r>
        </a:p>
      </xdr:txBody>
    </xdr:sp>
    <xdr:clientData/>
  </xdr:twoCellAnchor>
  <xdr:twoCellAnchor>
    <xdr:from>
      <xdr:col>11</xdr:col>
      <xdr:colOff>27214</xdr:colOff>
      <xdr:row>41</xdr:row>
      <xdr:rowOff>299357</xdr:rowOff>
    </xdr:from>
    <xdr:to>
      <xdr:col>18</xdr:col>
      <xdr:colOff>16701</xdr:colOff>
      <xdr:row>42</xdr:row>
      <xdr:rowOff>14809</xdr:rowOff>
    </xdr:to>
    <xdr:sp macro="" textlink="">
      <xdr:nvSpPr>
        <xdr:cNvPr id="20" name="正方形/長方形 19">
          <a:extLst>
            <a:ext uri="{FF2B5EF4-FFF2-40B4-BE49-F238E27FC236}">
              <a16:creationId xmlns:a16="http://schemas.microsoft.com/office/drawing/2014/main" id="{A4B76C89-5909-43F5-A246-083BA5BE097F}"/>
            </a:ext>
          </a:extLst>
        </xdr:cNvPr>
        <xdr:cNvSpPr/>
      </xdr:nvSpPr>
      <xdr:spPr>
        <a:xfrm>
          <a:off x="3347357" y="12763500"/>
          <a:ext cx="2180237" cy="382202"/>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latin typeface="BIZ UDゴシック" panose="020B0400000000000000" pitchFamily="49" charset="-128"/>
              <a:ea typeface="BIZ UDゴシック" panose="020B0400000000000000" pitchFamily="49" charset="-128"/>
            </a:rPr>
            <a:t>工事一時中止期間</a:t>
          </a:r>
          <a:endParaRPr kumimoji="1" lang="ja-JP" altLang="en-US" sz="900">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12</xdr:col>
      <xdr:colOff>0</xdr:colOff>
      <xdr:row>60</xdr:row>
      <xdr:rowOff>0</xdr:rowOff>
    </xdr:from>
    <xdr:to>
      <xdr:col>12</xdr:col>
      <xdr:colOff>306457</xdr:colOff>
      <xdr:row>61</xdr:row>
      <xdr:rowOff>662608</xdr:rowOff>
    </xdr:to>
    <xdr:sp macro="" textlink="">
      <xdr:nvSpPr>
        <xdr:cNvPr id="21" name="テキスト ボックス 20"/>
        <xdr:cNvSpPr txBox="1"/>
      </xdr:nvSpPr>
      <xdr:spPr>
        <a:xfrm>
          <a:off x="3652630" y="18536478"/>
          <a:ext cx="306457" cy="1101587"/>
        </a:xfrm>
        <a:prstGeom prst="rect">
          <a:avLst/>
        </a:prstGeom>
        <a:solidFill>
          <a:srgbClr val="CCECFF"/>
        </a:solidFill>
        <a:ln w="38100" cmpd="sng">
          <a:solidFill>
            <a:srgbClr val="0000FF"/>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nchorCtr="1"/>
        <a:lstStyle/>
        <a:p>
          <a:r>
            <a:rPr kumimoji="1" lang="ja-JP" altLang="en-US" sz="1200" b="0">
              <a:solidFill>
                <a:sysClr val="windowText" lastClr="000000"/>
              </a:solidFill>
              <a:latin typeface="BIZ UDゴシック" panose="020B0400000000000000" pitchFamily="49" charset="-128"/>
              <a:ea typeface="BIZ UDゴシック" panose="020B0400000000000000" pitchFamily="49" charset="-128"/>
            </a:rPr>
            <a:t>現場完了日</a:t>
          </a:r>
        </a:p>
      </xdr:txBody>
    </xdr:sp>
    <xdr:clientData/>
  </xdr:twoCellAnchor>
  <xdr:twoCellAnchor>
    <xdr:from>
      <xdr:col>12</xdr:col>
      <xdr:colOff>313556</xdr:colOff>
      <xdr:row>61</xdr:row>
      <xdr:rowOff>298764</xdr:rowOff>
    </xdr:from>
    <xdr:to>
      <xdr:col>29</xdr:col>
      <xdr:colOff>20587</xdr:colOff>
      <xdr:row>61</xdr:row>
      <xdr:rowOff>662001</xdr:rowOff>
    </xdr:to>
    <xdr:sp macro="" textlink="">
      <xdr:nvSpPr>
        <xdr:cNvPr id="22" name="正方形/長方形 21">
          <a:extLst>
            <a:ext uri="{FF2B5EF4-FFF2-40B4-BE49-F238E27FC236}">
              <a16:creationId xmlns:a16="http://schemas.microsoft.com/office/drawing/2014/main" id="{7002161D-771A-4C1F-B663-BB5D02B269E1}"/>
            </a:ext>
          </a:extLst>
        </xdr:cNvPr>
        <xdr:cNvSpPr/>
      </xdr:nvSpPr>
      <xdr:spPr>
        <a:xfrm>
          <a:off x="3966186" y="19274221"/>
          <a:ext cx="5057597" cy="363237"/>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rgbClr val="FF0000"/>
              </a:solidFill>
              <a:latin typeface="BIZ UDゴシック" panose="020B0400000000000000" pitchFamily="49" charset="-128"/>
              <a:ea typeface="BIZ UDゴシック" panose="020B0400000000000000" pitchFamily="49" charset="-128"/>
            </a:rPr>
            <a:t>対象期間外（書類作成・整理○○日</a:t>
          </a:r>
          <a:r>
            <a:rPr kumimoji="1" lang="ja-JP" altLang="en-US" sz="900">
              <a:solidFill>
                <a:srgbClr val="FF0000"/>
              </a:solidFill>
              <a:latin typeface="BIZ UDゴシック" panose="020B0400000000000000" pitchFamily="49" charset="-128"/>
              <a:ea typeface="BIZ UDゴシック" panose="020B0400000000000000" pitchFamily="49" charset="-128"/>
            </a:rPr>
            <a:t>）</a:t>
          </a:r>
        </a:p>
      </xdr:txBody>
    </xdr:sp>
    <xdr:clientData/>
  </xdr:twoCellAnchor>
  <xdr:twoCellAnchor>
    <xdr:from>
      <xdr:col>29</xdr:col>
      <xdr:colOff>41413</xdr:colOff>
      <xdr:row>61</xdr:row>
      <xdr:rowOff>306453</xdr:rowOff>
    </xdr:from>
    <xdr:to>
      <xdr:col>32</xdr:col>
      <xdr:colOff>302671</xdr:colOff>
      <xdr:row>61</xdr:row>
      <xdr:rowOff>662941</xdr:rowOff>
    </xdr:to>
    <xdr:sp macro="" textlink="">
      <xdr:nvSpPr>
        <xdr:cNvPr id="23" name="正方形/長方形 22"/>
        <xdr:cNvSpPr/>
      </xdr:nvSpPr>
      <xdr:spPr>
        <a:xfrm>
          <a:off x="9044609" y="19281910"/>
          <a:ext cx="1205475" cy="356488"/>
        </a:xfrm>
        <a:prstGeom prst="rect">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800">
              <a:solidFill>
                <a:sysClr val="windowText" lastClr="000000"/>
              </a:solidFill>
              <a:latin typeface="BIZ UDゴシック" panose="020B0400000000000000" pitchFamily="49" charset="-128"/>
              <a:ea typeface="BIZ UDゴシック" panose="020B0400000000000000" pitchFamily="49" charset="-128"/>
            </a:rPr>
            <a:t>対象期間外</a:t>
          </a:r>
          <a:endParaRPr kumimoji="1" lang="en-US" altLang="ja-JP" sz="800">
            <a:solidFill>
              <a:sysClr val="windowText" lastClr="000000"/>
            </a:solidFill>
            <a:latin typeface="BIZ UDゴシック" panose="020B0400000000000000" pitchFamily="49" charset="-128"/>
            <a:ea typeface="BIZ UDゴシック" panose="020B0400000000000000" pitchFamily="49" charset="-128"/>
          </a:endParaRPr>
        </a:p>
        <a:p>
          <a:pPr algn="ctr"/>
          <a:r>
            <a:rPr kumimoji="1" lang="en-US" altLang="ja-JP" sz="800">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800">
              <a:solidFill>
                <a:sysClr val="windowText" lastClr="000000"/>
              </a:solidFill>
              <a:latin typeface="BIZ UDゴシック" panose="020B0400000000000000" pitchFamily="49" charset="-128"/>
              <a:ea typeface="BIZ UDゴシック" panose="020B0400000000000000" pitchFamily="49" charset="-128"/>
            </a:rPr>
            <a:t>工事期間外</a:t>
          </a:r>
          <a:r>
            <a:rPr kumimoji="1" lang="en-US" altLang="ja-JP" sz="800">
              <a:solidFill>
                <a:sysClr val="windowText" lastClr="000000"/>
              </a:solidFill>
              <a:latin typeface="BIZ UDゴシック" panose="020B0400000000000000" pitchFamily="49" charset="-128"/>
              <a:ea typeface="BIZ UDゴシック" panose="020B0400000000000000" pitchFamily="49" charset="-128"/>
            </a:rPr>
            <a:t>)</a:t>
          </a:r>
        </a:p>
      </xdr:txBody>
    </xdr:sp>
    <xdr:clientData/>
  </xdr:twoCellAnchor>
  <xdr:twoCellAnchor>
    <xdr:from>
      <xdr:col>46</xdr:col>
      <xdr:colOff>0</xdr:colOff>
      <xdr:row>2</xdr:row>
      <xdr:rowOff>0</xdr:rowOff>
    </xdr:from>
    <xdr:to>
      <xdr:col>48</xdr:col>
      <xdr:colOff>399250</xdr:colOff>
      <xdr:row>4</xdr:row>
      <xdr:rowOff>106253</xdr:rowOff>
    </xdr:to>
    <xdr:sp macro="" textlink="">
      <xdr:nvSpPr>
        <xdr:cNvPr id="24" name="正方形/長方形 23"/>
        <xdr:cNvSpPr/>
      </xdr:nvSpPr>
      <xdr:spPr>
        <a:xfrm>
          <a:off x="13659971" y="605118"/>
          <a:ext cx="1743955" cy="621723"/>
        </a:xfrm>
        <a:prstGeom prst="rect">
          <a:avLst/>
        </a:prstGeom>
        <a:solidFill>
          <a:schemeClr val="bg1"/>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900">
              <a:solidFill>
                <a:sysClr val="windowText" lastClr="000000"/>
              </a:solidFill>
              <a:latin typeface="BIZ UDゴシック" panose="020B0400000000000000" pitchFamily="49" charset="-128"/>
              <a:ea typeface="BIZ UDゴシック" panose="020B0400000000000000" pitchFamily="49" charset="-128"/>
            </a:rPr>
            <a:t>対象期間外</a:t>
          </a:r>
          <a:endParaRPr kumimoji="1" lang="en-US" altLang="ja-JP" sz="900">
            <a:solidFill>
              <a:sysClr val="windowText" lastClr="000000"/>
            </a:solidFill>
            <a:latin typeface="BIZ UDゴシック" panose="020B0400000000000000" pitchFamily="49" charset="-128"/>
            <a:ea typeface="BIZ UDゴシック" panose="020B0400000000000000" pitchFamily="49" charset="-128"/>
          </a:endParaRPr>
        </a:p>
        <a:p>
          <a:pPr algn="ctr"/>
          <a:r>
            <a:rPr kumimoji="1" lang="ja-JP" altLang="en-US" sz="900">
              <a:solidFill>
                <a:sysClr val="windowText" lastClr="000000"/>
              </a:solidFill>
              <a:latin typeface="BIZ UDゴシック" panose="020B0400000000000000" pitchFamily="49" charset="-128"/>
              <a:ea typeface="BIZ UDゴシック" panose="020B0400000000000000" pitchFamily="49" charset="-128"/>
            </a:rPr>
            <a:t>夏季休暇４日間（実施要領）</a:t>
          </a:r>
          <a:endParaRPr kumimoji="1" lang="en-US" altLang="ja-JP" sz="900">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32</xdr:col>
      <xdr:colOff>81642</xdr:colOff>
      <xdr:row>344</xdr:row>
      <xdr:rowOff>167663</xdr:rowOff>
    </xdr:from>
    <xdr:to>
      <xdr:col>42</xdr:col>
      <xdr:colOff>299357</xdr:colOff>
      <xdr:row>345</xdr:row>
      <xdr:rowOff>231322</xdr:rowOff>
    </xdr:to>
    <xdr:sp macro="" textlink="">
      <xdr:nvSpPr>
        <xdr:cNvPr id="4" name="角丸四角形吹き出し 5">
          <a:extLst>
            <a:ext uri="{FF2B5EF4-FFF2-40B4-BE49-F238E27FC236}">
              <a16:creationId xmlns:a16="http://schemas.microsoft.com/office/drawing/2014/main" id="{56EF2CA1-586E-42D3-BB70-2E2C63948F48}"/>
            </a:ext>
          </a:extLst>
        </xdr:cNvPr>
        <xdr:cNvSpPr/>
      </xdr:nvSpPr>
      <xdr:spPr>
        <a:xfrm>
          <a:off x="9974035" y="98601734"/>
          <a:ext cx="2027465" cy="335802"/>
        </a:xfrm>
        <a:prstGeom prst="wedgeRoundRectCallout">
          <a:avLst>
            <a:gd name="adj1" fmla="val 10380"/>
            <a:gd name="adj2" fmla="val -306210"/>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計画か実績か選んでください</a:t>
          </a:r>
          <a:r>
            <a:rPr kumimoji="1" lang="en-US" altLang="ja-JP" sz="1100"/>
            <a:t>.</a:t>
          </a:r>
        </a:p>
        <a:p>
          <a:pPr algn="l"/>
          <a:endParaRPr kumimoji="1" lang="en-US" altLang="ja-JP" sz="1100"/>
        </a:p>
      </xdr:txBody>
    </xdr:sp>
    <xdr:clientData/>
  </xdr:twoCellAnchor>
  <xdr:oneCellAnchor>
    <xdr:from>
      <xdr:col>17</xdr:col>
      <xdr:colOff>176892</xdr:colOff>
      <xdr:row>0</xdr:row>
      <xdr:rowOff>136072</xdr:rowOff>
    </xdr:from>
    <xdr:ext cx="4742420" cy="1409360"/>
    <xdr:sp macro="" textlink="">
      <xdr:nvSpPr>
        <xdr:cNvPr id="6" name="正方形/長方形 5">
          <a:extLst>
            <a:ext uri="{FF2B5EF4-FFF2-40B4-BE49-F238E27FC236}">
              <a16:creationId xmlns:a16="http://schemas.microsoft.com/office/drawing/2014/main" id="{8545958C-46F9-411E-9E1E-A9FEFEC650B8}"/>
            </a:ext>
          </a:extLst>
        </xdr:cNvPr>
        <xdr:cNvSpPr/>
      </xdr:nvSpPr>
      <xdr:spPr>
        <a:xfrm>
          <a:off x="5374821" y="136072"/>
          <a:ext cx="4742420" cy="1409360"/>
        </a:xfrm>
        <a:prstGeom prst="rect">
          <a:avLst/>
        </a:prstGeom>
        <a:solidFill>
          <a:schemeClr val="bg1"/>
        </a:solid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spAutoFit/>
        </a:bodyPr>
        <a:lstStyle/>
        <a:p>
          <a:pPr algn="l"/>
          <a:r>
            <a:rPr kumimoji="1" lang="ja-JP" altLang="en-US" sz="1400" b="1" baseline="0">
              <a:solidFill>
                <a:schemeClr val="tx1"/>
              </a:solidFill>
            </a:rPr>
            <a:t>凡例</a:t>
          </a:r>
          <a:endParaRPr kumimoji="1" lang="en-US" altLang="ja-JP" sz="1400" b="1" baseline="0">
            <a:solidFill>
              <a:schemeClr val="tx1"/>
            </a:solidFill>
          </a:endParaRPr>
        </a:p>
        <a:p>
          <a:pPr algn="l"/>
          <a:r>
            <a:rPr kumimoji="1" lang="ja-JP" altLang="en-US" sz="1300" b="1" baseline="0">
              <a:solidFill>
                <a:srgbClr val="FF0000"/>
              </a:solidFill>
            </a:rPr>
            <a:t>　</a:t>
          </a:r>
          <a:r>
            <a:rPr kumimoji="1" lang="ja-JP" altLang="en-US" sz="1300" b="0" baseline="0">
              <a:solidFill>
                <a:schemeClr val="tx1"/>
              </a:solidFill>
            </a:rPr>
            <a:t>○：休日</a:t>
          </a:r>
          <a:endParaRPr kumimoji="1" lang="en-US" altLang="ja-JP" sz="1300" b="0" baseline="0">
            <a:solidFill>
              <a:schemeClr val="tx1"/>
            </a:solidFill>
          </a:endParaRPr>
        </a:p>
        <a:p>
          <a:pPr algn="l"/>
          <a:r>
            <a:rPr kumimoji="1" lang="ja-JP" altLang="en-US" sz="1300" b="0" baseline="0">
              <a:solidFill>
                <a:schemeClr val="tx1"/>
              </a:solidFill>
            </a:rPr>
            <a:t>　●：代替休日</a:t>
          </a:r>
          <a:endParaRPr kumimoji="1" lang="en-US" altLang="ja-JP" sz="1300" b="0" baseline="0">
            <a:solidFill>
              <a:schemeClr val="tx1"/>
            </a:solidFill>
          </a:endParaRPr>
        </a:p>
        <a:p>
          <a:pPr algn="l"/>
          <a:r>
            <a:rPr kumimoji="1" lang="ja-JP" altLang="en-US" sz="1300" b="0" baseline="0">
              <a:solidFill>
                <a:schemeClr val="tx1"/>
              </a:solidFill>
            </a:rPr>
            <a:t>　外：対象期間外となる日</a:t>
          </a:r>
          <a:endParaRPr kumimoji="1" lang="en-US" altLang="ja-JP" sz="1300" b="0" baseline="0">
            <a:solidFill>
              <a:schemeClr val="tx1"/>
            </a:solidFill>
          </a:endParaRPr>
        </a:p>
        <a:p>
          <a:pPr algn="l"/>
          <a:r>
            <a:rPr kumimoji="1" lang="ja-JP" altLang="en-US" sz="1300" b="1" baseline="0">
              <a:solidFill>
                <a:srgbClr val="FF0000"/>
              </a:solidFill>
            </a:rPr>
            <a:t>　　　 </a:t>
          </a:r>
          <a:r>
            <a:rPr kumimoji="1" lang="en-US" altLang="ja-JP" sz="1300" b="1" baseline="0">
              <a:solidFill>
                <a:srgbClr val="FF0000"/>
              </a:solidFill>
            </a:rPr>
            <a:t>※</a:t>
          </a:r>
          <a:r>
            <a:rPr kumimoji="1" lang="ja-JP" altLang="en-US" sz="1300" b="1" baseline="0">
              <a:solidFill>
                <a:srgbClr val="FF0000"/>
              </a:solidFill>
            </a:rPr>
            <a:t>対象期間外となるすべての日に「外」をいれること</a:t>
          </a:r>
          <a:endParaRPr kumimoji="1" lang="en-US" altLang="ja-JP" sz="1300" b="1" baseline="0">
            <a:solidFill>
              <a:srgbClr val="FF0000"/>
            </a:solidFill>
          </a:endParaRPr>
        </a:p>
        <a:p>
          <a:pPr algn="l"/>
          <a:r>
            <a:rPr kumimoji="1" lang="ja-JP" altLang="en-US" sz="1300" b="1" baseline="0">
              <a:solidFill>
                <a:srgbClr val="FF0000"/>
              </a:solidFill>
            </a:rPr>
            <a:t>（工期外の月は入力不要。工期末の月は工期以降も「外」を入力）　</a:t>
          </a:r>
        </a:p>
      </xdr:txBody>
    </xdr:sp>
    <xdr:clientData/>
  </xdr:oneCellAnchor>
  <xdr:twoCellAnchor>
    <xdr:from>
      <xdr:col>2</xdr:col>
      <xdr:colOff>15874</xdr:colOff>
      <xdr:row>11</xdr:row>
      <xdr:rowOff>218761</xdr:rowOff>
    </xdr:from>
    <xdr:to>
      <xdr:col>17</xdr:col>
      <xdr:colOff>307730</xdr:colOff>
      <xdr:row>11</xdr:row>
      <xdr:rowOff>662354</xdr:rowOff>
    </xdr:to>
    <xdr:sp macro="" textlink="">
      <xdr:nvSpPr>
        <xdr:cNvPr id="2" name="正方形/長方形 1">
          <a:extLst>
            <a:ext uri="{FF2B5EF4-FFF2-40B4-BE49-F238E27FC236}">
              <a16:creationId xmlns:a16="http://schemas.microsoft.com/office/drawing/2014/main" id="{CBFDC170-D29E-4318-864B-31C412E3E39C}"/>
            </a:ext>
          </a:extLst>
        </xdr:cNvPr>
        <xdr:cNvSpPr/>
      </xdr:nvSpPr>
      <xdr:spPr>
        <a:xfrm>
          <a:off x="521432" y="2849126"/>
          <a:ext cx="5017721" cy="443593"/>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baseline="0">
              <a:solidFill>
                <a:srgbClr val="FF0000"/>
              </a:solidFill>
              <a:latin typeface="BIZ UDゴシック" panose="020B0400000000000000" pitchFamily="49" charset="-128"/>
              <a:ea typeface="BIZ UDゴシック" panose="020B0400000000000000" pitchFamily="49" charset="-128"/>
            </a:rPr>
            <a:t>対象期間外</a:t>
          </a:r>
          <a:r>
            <a:rPr kumimoji="1" lang="en-US" altLang="ja-JP" sz="1050" baseline="0">
              <a:solidFill>
                <a:srgbClr val="FF0000"/>
              </a:solidFill>
              <a:latin typeface="BIZ UDゴシック" panose="020B0400000000000000" pitchFamily="49" charset="-128"/>
              <a:ea typeface="BIZ UDゴシック" panose="020B0400000000000000" pitchFamily="49" charset="-128"/>
            </a:rPr>
            <a:t>(</a:t>
          </a:r>
          <a:r>
            <a:rPr kumimoji="1" lang="ja-JP" altLang="en-US" sz="1050" baseline="0">
              <a:solidFill>
                <a:srgbClr val="FF0000"/>
              </a:solidFill>
              <a:latin typeface="BIZ UDゴシック" panose="020B0400000000000000" pitchFamily="49" charset="-128"/>
              <a:ea typeface="BIZ UDゴシック" panose="020B0400000000000000" pitchFamily="49" charset="-128"/>
            </a:rPr>
            <a:t>準備期間期間</a:t>
          </a:r>
          <a:r>
            <a:rPr kumimoji="1" lang="en-US" altLang="ja-JP" sz="1050" baseline="0">
              <a:solidFill>
                <a:srgbClr val="FF0000"/>
              </a:solidFill>
              <a:latin typeface="BIZ UDゴシック" panose="020B0400000000000000" pitchFamily="49" charset="-128"/>
              <a:ea typeface="BIZ UDゴシック" panose="020B0400000000000000" pitchFamily="49" charset="-128"/>
            </a:rPr>
            <a:t>(</a:t>
          </a:r>
          <a:r>
            <a:rPr kumimoji="1" lang="ja-JP" altLang="en-US" sz="1050" baseline="0">
              <a:solidFill>
                <a:srgbClr val="FF0000"/>
              </a:solidFill>
              <a:latin typeface="BIZ UDゴシック" panose="020B0400000000000000" pitchFamily="49" charset="-128"/>
              <a:ea typeface="BIZ UDゴシック" panose="020B0400000000000000" pitchFamily="49" charset="-128"/>
            </a:rPr>
            <a:t>○○日</a:t>
          </a:r>
          <a:r>
            <a:rPr kumimoji="1" lang="en-US" altLang="ja-JP" sz="1050" baseline="0">
              <a:solidFill>
                <a:srgbClr val="FF0000"/>
              </a:solidFill>
              <a:latin typeface="BIZ UDゴシック" panose="020B0400000000000000" pitchFamily="49" charset="-128"/>
              <a:ea typeface="BIZ UDゴシック" panose="020B0400000000000000" pitchFamily="49" charset="-128"/>
            </a:rPr>
            <a:t>)</a:t>
          </a:r>
          <a:r>
            <a:rPr kumimoji="1" lang="ja-JP" altLang="en-US" sz="1050" baseline="0">
              <a:solidFill>
                <a:srgbClr val="FF0000"/>
              </a:solidFill>
              <a:latin typeface="BIZ UDゴシック" panose="020B0400000000000000" pitchFamily="49" charset="-128"/>
              <a:ea typeface="BIZ UDゴシック" panose="020B0400000000000000" pitchFamily="49" charset="-128"/>
            </a:rPr>
            <a:t>を除外</a:t>
          </a:r>
          <a:r>
            <a:rPr kumimoji="1" lang="en-US" altLang="ja-JP" sz="1050" baseline="0">
              <a:solidFill>
                <a:srgbClr val="FF0000"/>
              </a:solidFill>
              <a:latin typeface="BIZ UDゴシック" panose="020B0400000000000000" pitchFamily="49" charset="-128"/>
              <a:ea typeface="BIZ UDゴシック" panose="020B0400000000000000" pitchFamily="49" charset="-128"/>
            </a:rPr>
            <a:t>)</a:t>
          </a:r>
          <a:endParaRPr kumimoji="1" lang="ja-JP" altLang="en-US" sz="1050" baseline="0">
            <a:solidFill>
              <a:srgbClr val="FF0000"/>
            </a:solidFill>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13606</xdr:colOff>
      <xdr:row>41</xdr:row>
      <xdr:rowOff>56029</xdr:rowOff>
    </xdr:from>
    <xdr:to>
      <xdr:col>6</xdr:col>
      <xdr:colOff>9525</xdr:colOff>
      <xdr:row>42</xdr:row>
      <xdr:rowOff>11206</xdr:rowOff>
    </xdr:to>
    <xdr:sp macro="" textlink="">
      <xdr:nvSpPr>
        <xdr:cNvPr id="5" name="正方形/長方形 4">
          <a:extLst>
            <a:ext uri="{FF2B5EF4-FFF2-40B4-BE49-F238E27FC236}">
              <a16:creationId xmlns:a16="http://schemas.microsoft.com/office/drawing/2014/main" id="{E6842276-C817-487A-B656-92FF8E11F523}"/>
            </a:ext>
          </a:extLst>
        </xdr:cNvPr>
        <xdr:cNvSpPr/>
      </xdr:nvSpPr>
      <xdr:spPr>
        <a:xfrm>
          <a:off x="518431" y="12381379"/>
          <a:ext cx="1253219" cy="621927"/>
        </a:xfrm>
        <a:prstGeom prst="rect">
          <a:avLst/>
        </a:prstGeom>
        <a:solidFill>
          <a:schemeClr val="bg1"/>
        </a:solidFill>
        <a:ln w="28575">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BIZ UDゴシック" panose="020B0400000000000000" pitchFamily="49" charset="-128"/>
              <a:ea typeface="BIZ UDゴシック" panose="020B0400000000000000" pitchFamily="49" charset="-128"/>
            </a:rPr>
            <a:t>対象期間外</a:t>
          </a:r>
          <a:endParaRPr kumimoji="1" lang="en-US" altLang="ja-JP" sz="900">
            <a:solidFill>
              <a:sysClr val="windowText" lastClr="000000"/>
            </a:solidFill>
            <a:latin typeface="BIZ UDゴシック" panose="020B0400000000000000" pitchFamily="49" charset="-128"/>
            <a:ea typeface="BIZ UDゴシック" panose="020B0400000000000000" pitchFamily="49" charset="-128"/>
          </a:endParaRPr>
        </a:p>
        <a:p>
          <a:pPr algn="ctr"/>
          <a:r>
            <a:rPr kumimoji="1" lang="ja-JP" altLang="en-US" sz="900">
              <a:solidFill>
                <a:sysClr val="windowText" lastClr="000000"/>
              </a:solidFill>
              <a:latin typeface="BIZ UDゴシック" panose="020B0400000000000000" pitchFamily="49" charset="-128"/>
              <a:ea typeface="BIZ UDゴシック" panose="020B0400000000000000" pitchFamily="49" charset="-128"/>
            </a:rPr>
            <a:t> 年末年始７日間</a:t>
          </a:r>
          <a:endParaRPr kumimoji="1" lang="en-US" altLang="ja-JP" sz="900">
            <a:solidFill>
              <a:sysClr val="windowText" lastClr="000000"/>
            </a:solidFill>
            <a:latin typeface="BIZ UDゴシック" panose="020B0400000000000000" pitchFamily="49" charset="-128"/>
            <a:ea typeface="BIZ UDゴシック" panose="020B0400000000000000" pitchFamily="49" charset="-128"/>
          </a:endParaRPr>
        </a:p>
        <a:p>
          <a:pPr algn="ctr"/>
          <a:r>
            <a:rPr kumimoji="1" lang="ja-JP" altLang="en-US" sz="900">
              <a:solidFill>
                <a:sysClr val="windowText" lastClr="000000"/>
              </a:solidFill>
              <a:latin typeface="BIZ UDゴシック" panose="020B0400000000000000" pitchFamily="49" charset="-128"/>
              <a:ea typeface="BIZ UDゴシック" panose="020B0400000000000000" pitchFamily="49" charset="-128"/>
            </a:rPr>
            <a:t>（実施要領）</a:t>
          </a:r>
        </a:p>
      </xdr:txBody>
    </xdr:sp>
    <xdr:clientData/>
  </xdr:twoCellAnchor>
  <xdr:twoCellAnchor>
    <xdr:from>
      <xdr:col>13</xdr:col>
      <xdr:colOff>0</xdr:colOff>
      <xdr:row>61</xdr:row>
      <xdr:rowOff>298680</xdr:rowOff>
    </xdr:from>
    <xdr:to>
      <xdr:col>29</xdr:col>
      <xdr:colOff>0</xdr:colOff>
      <xdr:row>61</xdr:row>
      <xdr:rowOff>657776</xdr:rowOff>
    </xdr:to>
    <xdr:sp macro="" textlink="">
      <xdr:nvSpPr>
        <xdr:cNvPr id="7" name="正方形/長方形 6">
          <a:extLst>
            <a:ext uri="{FF2B5EF4-FFF2-40B4-BE49-F238E27FC236}">
              <a16:creationId xmlns:a16="http://schemas.microsoft.com/office/drawing/2014/main" id="{7002161D-771A-4C1F-B663-BB5D02B269E1}"/>
            </a:ext>
          </a:extLst>
        </xdr:cNvPr>
        <xdr:cNvSpPr/>
      </xdr:nvSpPr>
      <xdr:spPr>
        <a:xfrm>
          <a:off x="3971192" y="19018968"/>
          <a:ext cx="5040923" cy="359096"/>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rgbClr val="FF0000"/>
              </a:solidFill>
              <a:latin typeface="BIZ UDゴシック" panose="020B0400000000000000" pitchFamily="49" charset="-128"/>
              <a:ea typeface="BIZ UDゴシック" panose="020B0400000000000000" pitchFamily="49" charset="-128"/>
            </a:rPr>
            <a:t>対象期間外（書類作成・整理○○日</a:t>
          </a:r>
          <a:r>
            <a:rPr kumimoji="1" lang="ja-JP" altLang="en-US" sz="900">
              <a:solidFill>
                <a:srgbClr val="FF0000"/>
              </a:solidFill>
              <a:latin typeface="BIZ UDゴシック" panose="020B0400000000000000" pitchFamily="49" charset="-128"/>
              <a:ea typeface="BIZ UDゴシック" panose="020B0400000000000000" pitchFamily="49" charset="-128"/>
            </a:rPr>
            <a:t>）</a:t>
          </a:r>
        </a:p>
      </xdr:txBody>
    </xdr:sp>
    <xdr:clientData/>
  </xdr:twoCellAnchor>
  <xdr:twoCellAnchor>
    <xdr:from>
      <xdr:col>11</xdr:col>
      <xdr:colOff>20038</xdr:colOff>
      <xdr:row>41</xdr:row>
      <xdr:rowOff>288152</xdr:rowOff>
    </xdr:from>
    <xdr:to>
      <xdr:col>18</xdr:col>
      <xdr:colOff>0</xdr:colOff>
      <xdr:row>42</xdr:row>
      <xdr:rowOff>3604</xdr:rowOff>
    </xdr:to>
    <xdr:sp macro="" textlink="">
      <xdr:nvSpPr>
        <xdr:cNvPr id="9" name="正方形/長方形 8">
          <a:extLst>
            <a:ext uri="{FF2B5EF4-FFF2-40B4-BE49-F238E27FC236}">
              <a16:creationId xmlns:a16="http://schemas.microsoft.com/office/drawing/2014/main" id="{A4B76C89-5909-43F5-A246-083BA5BE097F}"/>
            </a:ext>
          </a:extLst>
        </xdr:cNvPr>
        <xdr:cNvSpPr/>
      </xdr:nvSpPr>
      <xdr:spPr>
        <a:xfrm>
          <a:off x="3348185" y="12524976"/>
          <a:ext cx="2176315" cy="387804"/>
        </a:xfrm>
        <a:prstGeom prst="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latin typeface="BIZ UDゴシック" panose="020B0400000000000000" pitchFamily="49" charset="-128"/>
              <a:ea typeface="BIZ UDゴシック" panose="020B0400000000000000" pitchFamily="49" charset="-128"/>
            </a:rPr>
            <a:t>工事一時中止期間</a:t>
          </a:r>
          <a:endParaRPr kumimoji="1" lang="ja-JP" altLang="en-US" sz="900">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oneCellAnchor>
    <xdr:from>
      <xdr:col>9</xdr:col>
      <xdr:colOff>266479</xdr:colOff>
      <xdr:row>20</xdr:row>
      <xdr:rowOff>163879</xdr:rowOff>
    </xdr:from>
    <xdr:ext cx="359714" cy="765594"/>
    <xdr:sp macro="" textlink="">
      <xdr:nvSpPr>
        <xdr:cNvPr id="10" name="テキスト ボックス 9">
          <a:extLst>
            <a:ext uri="{FF2B5EF4-FFF2-40B4-BE49-F238E27FC236}">
              <a16:creationId xmlns:a16="http://schemas.microsoft.com/office/drawing/2014/main" id="{14442E49-DD2A-4A56-952F-1F31FB42E0D7}"/>
            </a:ext>
          </a:extLst>
        </xdr:cNvPr>
        <xdr:cNvSpPr txBox="1"/>
      </xdr:nvSpPr>
      <xdr:spPr>
        <a:xfrm>
          <a:off x="2754185" y="5587526"/>
          <a:ext cx="359714" cy="765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none" rtlCol="0" anchor="t">
          <a:spAutoFit/>
        </a:bodyPr>
        <a:lstStyle/>
        <a:p>
          <a:r>
            <a:rPr kumimoji="1" lang="ja-JP" altLang="en-US" sz="1050"/>
            <a:t>現場見学会</a:t>
          </a:r>
        </a:p>
      </xdr:txBody>
    </xdr:sp>
    <xdr:clientData fLocksWithSheet="0"/>
  </xdr:oneCellAnchor>
  <xdr:twoCellAnchor>
    <xdr:from>
      <xdr:col>29</xdr:col>
      <xdr:colOff>258537</xdr:colOff>
      <xdr:row>31</xdr:row>
      <xdr:rowOff>33618</xdr:rowOff>
    </xdr:from>
    <xdr:to>
      <xdr:col>38</xdr:col>
      <xdr:colOff>56029</xdr:colOff>
      <xdr:row>31</xdr:row>
      <xdr:rowOff>656347</xdr:rowOff>
    </xdr:to>
    <xdr:sp macro="" textlink="">
      <xdr:nvSpPr>
        <xdr:cNvPr id="15" name="正方形/長方形 14">
          <a:extLst>
            <a:ext uri="{FF2B5EF4-FFF2-40B4-BE49-F238E27FC236}">
              <a16:creationId xmlns:a16="http://schemas.microsoft.com/office/drawing/2014/main" id="{E6842276-C817-487A-B656-92FF8E11F523}"/>
            </a:ext>
          </a:extLst>
        </xdr:cNvPr>
        <xdr:cNvSpPr/>
      </xdr:nvSpPr>
      <xdr:spPr>
        <a:xfrm>
          <a:off x="9234449" y="9076765"/>
          <a:ext cx="1052551" cy="622729"/>
        </a:xfrm>
        <a:prstGeom prst="rect">
          <a:avLst/>
        </a:prstGeom>
        <a:solidFill>
          <a:schemeClr val="bg1"/>
        </a:solidFill>
        <a:ln w="28575">
          <a:solidFill>
            <a:schemeClr val="accent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ysClr val="windowText" lastClr="000000"/>
              </a:solidFill>
              <a:latin typeface="BIZ UDゴシック" panose="020B0400000000000000" pitchFamily="49" charset="-128"/>
              <a:ea typeface="BIZ UDゴシック" panose="020B0400000000000000" pitchFamily="49" charset="-128"/>
            </a:rPr>
            <a:t>対象期間外</a:t>
          </a:r>
          <a:endParaRPr kumimoji="1" lang="en-US" altLang="ja-JP" sz="900">
            <a:solidFill>
              <a:sysClr val="windowText" lastClr="000000"/>
            </a:solidFill>
            <a:latin typeface="BIZ UDゴシック" panose="020B0400000000000000" pitchFamily="49" charset="-128"/>
            <a:ea typeface="BIZ UDゴシック" panose="020B0400000000000000" pitchFamily="49" charset="-128"/>
          </a:endParaRPr>
        </a:p>
        <a:p>
          <a:pPr algn="ctr"/>
          <a:r>
            <a:rPr kumimoji="1" lang="ja-JP" altLang="en-US" sz="900">
              <a:solidFill>
                <a:sysClr val="windowText" lastClr="000000"/>
              </a:solidFill>
              <a:latin typeface="BIZ UDゴシック" panose="020B0400000000000000" pitchFamily="49" charset="-128"/>
              <a:ea typeface="BIZ UDゴシック" panose="020B0400000000000000" pitchFamily="49" charset="-128"/>
            </a:rPr>
            <a:t> 年末年始７日間</a:t>
          </a:r>
          <a:endParaRPr kumimoji="1" lang="en-US" altLang="ja-JP" sz="900">
            <a:solidFill>
              <a:sysClr val="windowText" lastClr="000000"/>
            </a:solidFill>
            <a:latin typeface="BIZ UDゴシック" panose="020B0400000000000000" pitchFamily="49" charset="-128"/>
            <a:ea typeface="BIZ UDゴシック" panose="020B0400000000000000" pitchFamily="49" charset="-128"/>
          </a:endParaRPr>
        </a:p>
        <a:p>
          <a:pPr algn="ctr"/>
          <a:r>
            <a:rPr kumimoji="1" lang="ja-JP" altLang="en-US" sz="900">
              <a:solidFill>
                <a:sysClr val="windowText" lastClr="000000"/>
              </a:solidFill>
              <a:latin typeface="BIZ UDゴシック" panose="020B0400000000000000" pitchFamily="49" charset="-128"/>
              <a:ea typeface="BIZ UDゴシック" panose="020B0400000000000000" pitchFamily="49" charset="-128"/>
            </a:rPr>
            <a:t>（実施要領）</a:t>
          </a:r>
        </a:p>
      </xdr:txBody>
    </xdr:sp>
    <xdr:clientData/>
  </xdr:twoCellAnchor>
  <xdr:twoCellAnchor>
    <xdr:from>
      <xdr:col>29</xdr:col>
      <xdr:colOff>14654</xdr:colOff>
      <xdr:row>61</xdr:row>
      <xdr:rowOff>297473</xdr:rowOff>
    </xdr:from>
    <xdr:to>
      <xdr:col>32</xdr:col>
      <xdr:colOff>295276</xdr:colOff>
      <xdr:row>61</xdr:row>
      <xdr:rowOff>653961</xdr:rowOff>
    </xdr:to>
    <xdr:sp macro="" textlink="">
      <xdr:nvSpPr>
        <xdr:cNvPr id="16" name="正方形/長方形 15"/>
        <xdr:cNvSpPr/>
      </xdr:nvSpPr>
      <xdr:spPr>
        <a:xfrm>
          <a:off x="9026769" y="19017761"/>
          <a:ext cx="1225795" cy="356488"/>
        </a:xfrm>
        <a:prstGeom prst="rect">
          <a:avLst/>
        </a:prstGeom>
        <a:solidFill>
          <a:schemeClr val="bg1"/>
        </a:solidFill>
        <a:ln>
          <a:solidFill>
            <a:srgbClr val="0000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800">
              <a:solidFill>
                <a:sysClr val="windowText" lastClr="000000"/>
              </a:solidFill>
              <a:latin typeface="BIZ UDゴシック" panose="020B0400000000000000" pitchFamily="49" charset="-128"/>
              <a:ea typeface="BIZ UDゴシック" panose="020B0400000000000000" pitchFamily="49" charset="-128"/>
            </a:rPr>
            <a:t>対象期間外</a:t>
          </a:r>
          <a:endParaRPr kumimoji="1" lang="en-US" altLang="ja-JP" sz="800">
            <a:solidFill>
              <a:sysClr val="windowText" lastClr="000000"/>
            </a:solidFill>
            <a:latin typeface="BIZ UDゴシック" panose="020B0400000000000000" pitchFamily="49" charset="-128"/>
            <a:ea typeface="BIZ UDゴシック" panose="020B0400000000000000" pitchFamily="49" charset="-128"/>
          </a:endParaRPr>
        </a:p>
        <a:p>
          <a:pPr algn="ctr"/>
          <a:r>
            <a:rPr kumimoji="1" lang="en-US" altLang="ja-JP" sz="800">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800">
              <a:solidFill>
                <a:sysClr val="windowText" lastClr="000000"/>
              </a:solidFill>
              <a:latin typeface="BIZ UDゴシック" panose="020B0400000000000000" pitchFamily="49" charset="-128"/>
              <a:ea typeface="BIZ UDゴシック" panose="020B0400000000000000" pitchFamily="49" charset="-128"/>
            </a:rPr>
            <a:t>工事期間外</a:t>
          </a:r>
          <a:r>
            <a:rPr kumimoji="1" lang="en-US" altLang="ja-JP" sz="800">
              <a:solidFill>
                <a:sysClr val="windowText" lastClr="000000"/>
              </a:solidFill>
              <a:latin typeface="BIZ UDゴシック" panose="020B0400000000000000" pitchFamily="49" charset="-128"/>
              <a:ea typeface="BIZ UDゴシック" panose="020B0400000000000000" pitchFamily="49" charset="-128"/>
            </a:rPr>
            <a:t>)</a:t>
          </a:r>
        </a:p>
      </xdr:txBody>
    </xdr:sp>
    <xdr:clientData/>
  </xdr:twoCellAnchor>
  <xdr:twoCellAnchor>
    <xdr:from>
      <xdr:col>12</xdr:col>
      <xdr:colOff>0</xdr:colOff>
      <xdr:row>60</xdr:row>
      <xdr:rowOff>0</xdr:rowOff>
    </xdr:from>
    <xdr:to>
      <xdr:col>13</xdr:col>
      <xdr:colOff>22412</xdr:colOff>
      <xdr:row>61</xdr:row>
      <xdr:rowOff>659424</xdr:rowOff>
    </xdr:to>
    <xdr:sp macro="" textlink="">
      <xdr:nvSpPr>
        <xdr:cNvPr id="19" name="テキスト ボックス 18"/>
        <xdr:cNvSpPr txBox="1"/>
      </xdr:nvSpPr>
      <xdr:spPr>
        <a:xfrm>
          <a:off x="3656135" y="18280673"/>
          <a:ext cx="337469" cy="1099039"/>
        </a:xfrm>
        <a:prstGeom prst="rect">
          <a:avLst/>
        </a:prstGeom>
        <a:solidFill>
          <a:srgbClr val="CCECFF"/>
        </a:solidFill>
        <a:ln w="38100" cmpd="sng">
          <a:solidFill>
            <a:srgbClr val="0000FF"/>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nchorCtr="1"/>
        <a:lstStyle/>
        <a:p>
          <a:r>
            <a:rPr kumimoji="1" lang="ja-JP" altLang="en-US" sz="1200" b="0">
              <a:solidFill>
                <a:sysClr val="windowText" lastClr="000000"/>
              </a:solidFill>
              <a:latin typeface="BIZ UDゴシック" panose="020B0400000000000000" pitchFamily="49" charset="-128"/>
              <a:ea typeface="BIZ UDゴシック" panose="020B0400000000000000" pitchFamily="49" charset="-128"/>
            </a:rPr>
            <a:t>現場完了日</a:t>
          </a:r>
        </a:p>
      </xdr:txBody>
    </xdr:sp>
    <xdr:clientData/>
  </xdr:twoCellAnchor>
  <xdr:twoCellAnchor>
    <xdr:from>
      <xdr:col>18</xdr:col>
      <xdr:colOff>9482</xdr:colOff>
      <xdr:row>9</xdr:row>
      <xdr:rowOff>156881</xdr:rowOff>
    </xdr:from>
    <xdr:to>
      <xdr:col>18</xdr:col>
      <xdr:colOff>307731</xdr:colOff>
      <xdr:row>11</xdr:row>
      <xdr:rowOff>649941</xdr:rowOff>
    </xdr:to>
    <xdr:sp macro="" textlink="">
      <xdr:nvSpPr>
        <xdr:cNvPr id="20" name="テキスト ボックス 19"/>
        <xdr:cNvSpPr txBox="1"/>
      </xdr:nvSpPr>
      <xdr:spPr>
        <a:xfrm>
          <a:off x="5555963" y="2186439"/>
          <a:ext cx="298249" cy="1093867"/>
        </a:xfrm>
        <a:prstGeom prst="rect">
          <a:avLst/>
        </a:prstGeom>
        <a:solidFill>
          <a:srgbClr val="FFCCFF"/>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nchorCtr="1"/>
        <a:lstStyle/>
        <a:p>
          <a:r>
            <a:rPr kumimoji="1" lang="ja-JP" altLang="en-US" sz="1200">
              <a:solidFill>
                <a:sysClr val="windowText" lastClr="000000"/>
              </a:solidFill>
            </a:rPr>
            <a:t>現場着手日</a:t>
          </a:r>
        </a:p>
      </xdr:txBody>
    </xdr:sp>
    <xdr:clientData/>
  </xdr:twoCellAnchor>
  <xdr:twoCellAnchor>
    <xdr:from>
      <xdr:col>43</xdr:col>
      <xdr:colOff>400050</xdr:colOff>
      <xdr:row>0</xdr:row>
      <xdr:rowOff>247650</xdr:rowOff>
    </xdr:from>
    <xdr:to>
      <xdr:col>46</xdr:col>
      <xdr:colOff>620005</xdr:colOff>
      <xdr:row>2</xdr:row>
      <xdr:rowOff>278823</xdr:rowOff>
    </xdr:to>
    <xdr:sp macro="" textlink="">
      <xdr:nvSpPr>
        <xdr:cNvPr id="21" name="正方形/長方形 20"/>
        <xdr:cNvSpPr/>
      </xdr:nvSpPr>
      <xdr:spPr>
        <a:xfrm>
          <a:off x="12563475" y="247650"/>
          <a:ext cx="1743955" cy="621723"/>
        </a:xfrm>
        <a:prstGeom prst="rect">
          <a:avLst/>
        </a:prstGeom>
        <a:solidFill>
          <a:schemeClr val="bg1"/>
        </a:solidFill>
        <a:ln>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900">
              <a:solidFill>
                <a:sysClr val="windowText" lastClr="000000"/>
              </a:solidFill>
              <a:latin typeface="BIZ UDゴシック" panose="020B0400000000000000" pitchFamily="49" charset="-128"/>
              <a:ea typeface="BIZ UDゴシック" panose="020B0400000000000000" pitchFamily="49" charset="-128"/>
            </a:rPr>
            <a:t>対象期間外</a:t>
          </a:r>
          <a:endParaRPr kumimoji="1" lang="en-US" altLang="ja-JP" sz="900">
            <a:solidFill>
              <a:sysClr val="windowText" lastClr="000000"/>
            </a:solidFill>
            <a:latin typeface="BIZ UDゴシック" panose="020B0400000000000000" pitchFamily="49" charset="-128"/>
            <a:ea typeface="BIZ UDゴシック" panose="020B0400000000000000" pitchFamily="49" charset="-128"/>
          </a:endParaRPr>
        </a:p>
        <a:p>
          <a:pPr algn="ctr"/>
          <a:r>
            <a:rPr kumimoji="1" lang="ja-JP" altLang="en-US" sz="900">
              <a:solidFill>
                <a:sysClr val="windowText" lastClr="000000"/>
              </a:solidFill>
              <a:latin typeface="BIZ UDゴシック" panose="020B0400000000000000" pitchFamily="49" charset="-128"/>
              <a:ea typeface="BIZ UDゴシック" panose="020B0400000000000000" pitchFamily="49" charset="-128"/>
            </a:rPr>
            <a:t>夏季休暇４日間（実施要領）</a:t>
          </a:r>
          <a:endParaRPr kumimoji="1" lang="en-US" altLang="ja-JP" sz="900">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Q381"/>
  <sheetViews>
    <sheetView view="pageBreakPreview" zoomScale="85" zoomScaleNormal="100" zoomScaleSheetLayoutView="85" workbookViewId="0">
      <selection activeCell="AB346" sqref="AB346"/>
    </sheetView>
  </sheetViews>
  <sheetFormatPr defaultColWidth="9" defaultRowHeight="13.5" outlineLevelRow="1"/>
  <cols>
    <col min="1" max="1" width="1.5" style="15" customWidth="1"/>
    <col min="2" max="2" width="5.125" style="112" customWidth="1"/>
    <col min="3" max="33" width="4.125" style="112" customWidth="1"/>
    <col min="34" max="34" width="7.5" style="15" hidden="1" customWidth="1"/>
    <col min="35" max="37" width="5.25" style="15" hidden="1" customWidth="1"/>
    <col min="38" max="38" width="5.125" style="15" hidden="1" customWidth="1"/>
    <col min="39" max="39" width="4.125" style="15" customWidth="1"/>
    <col min="40" max="41" width="5.625" style="15" customWidth="1"/>
    <col min="42" max="42" width="4.125" style="15" customWidth="1"/>
    <col min="43" max="45" width="5.625" style="15" customWidth="1"/>
    <col min="46" max="51" width="8.75" style="16" customWidth="1"/>
    <col min="52" max="52" width="9" style="15" customWidth="1"/>
    <col min="53" max="54" width="9.125" style="15" bestFit="1" customWidth="1"/>
    <col min="55" max="55" width="10.5" style="15" bestFit="1" customWidth="1"/>
    <col min="56" max="56" width="10.25" style="15" bestFit="1" customWidth="1"/>
    <col min="57" max="57" width="10.125" style="15" customWidth="1"/>
    <col min="58" max="60" width="9.75" style="18" customWidth="1"/>
    <col min="61" max="61" width="12.375" style="18" customWidth="1"/>
    <col min="62" max="62" width="9.75" style="15" customWidth="1"/>
    <col min="63" max="63" width="9.125" style="15" bestFit="1" customWidth="1"/>
    <col min="64" max="64" width="11" style="15" bestFit="1" customWidth="1"/>
    <col min="65" max="65" width="10.125" style="15" bestFit="1" customWidth="1"/>
    <col min="66" max="66" width="9" style="15"/>
    <col min="67" max="67" width="11.375" style="15" bestFit="1" customWidth="1"/>
    <col min="68" max="69" width="9.125" style="15" bestFit="1" customWidth="1"/>
    <col min="70" max="16384" width="9" style="15"/>
  </cols>
  <sheetData>
    <row r="1" spans="1:65" ht="23.25">
      <c r="A1" s="12"/>
      <c r="B1" s="13" t="s">
        <v>86</v>
      </c>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2"/>
      <c r="AI1" s="12"/>
      <c r="AJ1" s="12"/>
      <c r="AK1" s="12"/>
      <c r="AL1" s="12"/>
      <c r="AM1" s="12"/>
      <c r="AN1" s="12"/>
      <c r="AO1" s="12"/>
      <c r="AP1" s="12"/>
      <c r="AQ1" s="12"/>
      <c r="AV1" s="17"/>
      <c r="AW1" s="17"/>
      <c r="AX1" s="17"/>
      <c r="AY1" s="17"/>
      <c r="AZ1" s="17"/>
      <c r="BA1" s="17"/>
      <c r="BB1" s="17"/>
      <c r="BC1" s="17"/>
    </row>
    <row r="2" spans="1:65" ht="23.25">
      <c r="A2" s="12"/>
      <c r="B2" s="19"/>
      <c r="C2" s="14"/>
      <c r="D2" s="14"/>
      <c r="E2" s="14"/>
      <c r="F2" s="14"/>
      <c r="G2" s="14"/>
      <c r="H2" s="14"/>
      <c r="I2" s="14"/>
      <c r="J2" s="14"/>
      <c r="K2" s="14"/>
      <c r="L2" s="13"/>
      <c r="M2" s="14"/>
      <c r="N2" s="14"/>
      <c r="O2" s="14"/>
      <c r="P2" s="14"/>
      <c r="Q2" s="14"/>
      <c r="R2" s="14"/>
      <c r="S2" s="14"/>
      <c r="T2" s="14"/>
      <c r="U2" s="14"/>
      <c r="V2" s="14"/>
      <c r="W2" s="14"/>
      <c r="X2" s="14"/>
      <c r="Y2" s="14"/>
      <c r="Z2" s="14"/>
      <c r="AA2" s="14"/>
      <c r="AB2" s="13"/>
      <c r="AC2" s="14"/>
      <c r="AD2" s="14"/>
      <c r="AE2" s="14"/>
      <c r="AF2" s="14"/>
      <c r="AG2" s="14"/>
      <c r="AH2" s="12"/>
      <c r="AI2" s="12"/>
      <c r="AJ2" s="12"/>
      <c r="AK2" s="12"/>
      <c r="AL2" s="12"/>
      <c r="AM2" s="273" t="s">
        <v>47</v>
      </c>
      <c r="AN2" s="273"/>
      <c r="AO2" s="273"/>
      <c r="AP2" s="273"/>
      <c r="AQ2" s="273"/>
      <c r="AR2" s="20"/>
      <c r="AS2" s="20"/>
      <c r="AT2" s="16" t="s">
        <v>48</v>
      </c>
      <c r="AV2" s="274"/>
      <c r="AW2" s="21"/>
      <c r="AX2" s="21"/>
      <c r="AY2" s="274"/>
      <c r="AZ2" s="262"/>
      <c r="BA2" s="22"/>
      <c r="BB2" s="22"/>
      <c r="BC2" s="262"/>
    </row>
    <row r="3" spans="1:65" ht="23.25">
      <c r="A3" s="12"/>
      <c r="B3" s="19"/>
      <c r="C3" s="14"/>
      <c r="D3" s="14"/>
      <c r="E3" s="14"/>
      <c r="F3" s="14"/>
      <c r="G3" s="14"/>
      <c r="H3" s="14"/>
      <c r="I3" s="14"/>
      <c r="J3" s="14"/>
      <c r="K3" s="14"/>
      <c r="L3" s="13"/>
      <c r="M3" s="14"/>
      <c r="N3" s="14"/>
      <c r="O3" s="14"/>
      <c r="P3" s="14"/>
      <c r="Q3" s="14"/>
      <c r="R3" s="14"/>
      <c r="S3" s="14"/>
      <c r="T3" s="14"/>
      <c r="U3" s="14"/>
      <c r="V3" s="14"/>
      <c r="W3" s="14"/>
      <c r="X3" s="14"/>
      <c r="Y3" s="14"/>
      <c r="Z3" s="14"/>
      <c r="AA3" s="14"/>
      <c r="AB3" s="13"/>
      <c r="AC3" s="14"/>
      <c r="AD3" s="14"/>
      <c r="AE3" s="14"/>
      <c r="AF3" s="14"/>
      <c r="AG3" s="14"/>
      <c r="AH3" s="12"/>
      <c r="AI3" s="12"/>
      <c r="AJ3" s="12"/>
      <c r="AK3" s="12"/>
      <c r="AL3" s="12"/>
      <c r="AM3" s="273"/>
      <c r="AN3" s="273"/>
      <c r="AO3" s="273"/>
      <c r="AP3" s="273"/>
      <c r="AQ3" s="273"/>
      <c r="AR3" s="20"/>
      <c r="AS3" s="20"/>
      <c r="AV3" s="274"/>
      <c r="AW3" s="23"/>
      <c r="AX3" s="21"/>
      <c r="AY3" s="274"/>
      <c r="AZ3" s="262"/>
      <c r="BA3" s="22"/>
      <c r="BB3" s="22"/>
      <c r="BC3" s="262"/>
    </row>
    <row r="4" spans="1:65" ht="16.5" customHeight="1">
      <c r="A4" s="12"/>
      <c r="B4" s="14"/>
      <c r="C4" s="14"/>
      <c r="D4" s="14"/>
      <c r="E4" s="14"/>
      <c r="F4" s="14"/>
      <c r="G4" s="24"/>
      <c r="H4" s="24"/>
      <c r="I4" s="24"/>
      <c r="J4" s="24"/>
      <c r="K4" s="24"/>
      <c r="L4" s="24"/>
      <c r="M4" s="14"/>
      <c r="N4" s="14"/>
      <c r="O4" s="14"/>
      <c r="P4" s="14"/>
      <c r="Q4" s="14"/>
      <c r="R4" s="14"/>
      <c r="S4" s="14"/>
      <c r="T4" s="14"/>
      <c r="U4" s="25"/>
      <c r="V4" s="14"/>
      <c r="W4" s="14"/>
      <c r="X4" s="14"/>
      <c r="Y4" s="14"/>
      <c r="Z4" s="14"/>
      <c r="AA4" s="14"/>
      <c r="AB4" s="14"/>
      <c r="AC4" s="14"/>
      <c r="AD4" s="14"/>
      <c r="AE4" s="14"/>
      <c r="AF4" s="14"/>
      <c r="AG4" s="14"/>
      <c r="AH4" s="12"/>
      <c r="AI4" s="12"/>
      <c r="AJ4" s="12"/>
      <c r="AK4" s="12"/>
      <c r="AL4" s="12"/>
      <c r="AM4" s="273"/>
      <c r="AN4" s="273"/>
      <c r="AO4" s="273"/>
      <c r="AP4" s="273"/>
      <c r="AQ4" s="273"/>
      <c r="AR4" s="20"/>
      <c r="AS4" s="20"/>
      <c r="AT4" s="16" t="s">
        <v>95</v>
      </c>
      <c r="AV4" s="262"/>
      <c r="AW4" s="22"/>
      <c r="AX4" s="22"/>
      <c r="AY4" s="262"/>
      <c r="AZ4" s="262"/>
      <c r="BA4" s="22"/>
      <c r="BB4" s="22"/>
      <c r="BC4" s="262"/>
    </row>
    <row r="5" spans="1:65" ht="16.5">
      <c r="A5" s="12"/>
      <c r="B5" s="263" t="s">
        <v>40</v>
      </c>
      <c r="C5" s="263"/>
      <c r="D5" s="14" t="s">
        <v>43</v>
      </c>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2"/>
      <c r="AI5" s="12"/>
      <c r="AJ5" s="12"/>
      <c r="AK5" s="12"/>
      <c r="AL5" s="12"/>
      <c r="AM5" s="12"/>
      <c r="AN5" s="12"/>
      <c r="AO5" s="12"/>
      <c r="AP5" s="12"/>
      <c r="AQ5" s="12"/>
      <c r="AT5" s="26" t="s">
        <v>102</v>
      </c>
      <c r="AU5" s="27"/>
    </row>
    <row r="6" spans="1:65" ht="16.5">
      <c r="A6" s="12"/>
      <c r="B6" s="263" t="s">
        <v>41</v>
      </c>
      <c r="C6" s="263"/>
      <c r="D6" s="271">
        <v>2025</v>
      </c>
      <c r="E6" s="271"/>
      <c r="F6" s="272">
        <v>10</v>
      </c>
      <c r="G6" s="272"/>
      <c r="H6" s="264">
        <v>1</v>
      </c>
      <c r="I6" s="264"/>
      <c r="J6" s="14" t="s">
        <v>16</v>
      </c>
      <c r="K6" s="271">
        <v>2026</v>
      </c>
      <c r="L6" s="271"/>
      <c r="M6" s="272">
        <v>3</v>
      </c>
      <c r="N6" s="272"/>
      <c r="O6" s="264">
        <v>27</v>
      </c>
      <c r="P6" s="264"/>
      <c r="Q6" s="14"/>
      <c r="R6" s="14"/>
      <c r="S6" s="14"/>
      <c r="T6" s="14"/>
      <c r="U6" s="14"/>
      <c r="V6" s="14"/>
      <c r="W6" s="14"/>
      <c r="X6" s="265"/>
      <c r="Y6" s="265"/>
      <c r="Z6" s="265"/>
      <c r="AA6" s="14"/>
      <c r="AB6" s="14"/>
      <c r="AC6" s="14"/>
      <c r="AD6" s="14"/>
      <c r="AE6" s="14"/>
      <c r="AF6" s="14"/>
      <c r="AG6" s="14"/>
      <c r="AH6" s="12"/>
      <c r="AI6" s="12"/>
      <c r="AJ6" s="12"/>
      <c r="AK6" s="12"/>
      <c r="AL6" s="12"/>
      <c r="AM6" s="12"/>
      <c r="AN6" s="12"/>
      <c r="AO6" s="12"/>
      <c r="AP6" s="12"/>
      <c r="AQ6" s="12"/>
    </row>
    <row r="7" spans="1:65" ht="14.25" customHeight="1" thickBot="1">
      <c r="A7" s="12"/>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2"/>
      <c r="AI7" s="12"/>
      <c r="AJ7" s="12"/>
      <c r="AK7" s="12"/>
      <c r="AL7" s="12"/>
      <c r="AM7" s="12"/>
      <c r="AN7" s="12"/>
      <c r="AO7" s="12"/>
      <c r="AP7" s="12"/>
      <c r="AQ7" s="12"/>
      <c r="AT7" s="16" t="s">
        <v>53</v>
      </c>
      <c r="AU7" s="16" t="s">
        <v>54</v>
      </c>
      <c r="AV7" s="16" t="s">
        <v>55</v>
      </c>
      <c r="AY7" s="16" t="s">
        <v>56</v>
      </c>
      <c r="AZ7" s="16" t="s">
        <v>57</v>
      </c>
      <c r="BA7" s="16"/>
      <c r="BB7" s="16"/>
      <c r="BC7" s="16" t="s">
        <v>58</v>
      </c>
      <c r="BD7" s="16" t="s">
        <v>59</v>
      </c>
      <c r="BE7" s="16"/>
      <c r="BF7" s="28" t="s">
        <v>60</v>
      </c>
      <c r="BG7" s="28"/>
      <c r="BH7" s="28"/>
      <c r="BI7" s="28"/>
    </row>
    <row r="8" spans="1:65" ht="13.5" customHeight="1">
      <c r="A8" s="12"/>
      <c r="B8" s="29" t="s">
        <v>0</v>
      </c>
      <c r="C8" s="229">
        <f>DATE(D6,F6,1)</f>
        <v>45931</v>
      </c>
      <c r="D8" s="266"/>
      <c r="E8" s="266"/>
      <c r="F8" s="266"/>
      <c r="G8" s="266"/>
      <c r="H8" s="266"/>
      <c r="I8" s="266"/>
      <c r="J8" s="266"/>
      <c r="K8" s="266"/>
      <c r="L8" s="266"/>
      <c r="M8" s="266"/>
      <c r="N8" s="266"/>
      <c r="O8" s="266"/>
      <c r="P8" s="266"/>
      <c r="Q8" s="266"/>
      <c r="R8" s="266"/>
      <c r="S8" s="266"/>
      <c r="T8" s="266"/>
      <c r="U8" s="266"/>
      <c r="V8" s="266"/>
      <c r="W8" s="266"/>
      <c r="X8" s="266"/>
      <c r="Y8" s="266"/>
      <c r="Z8" s="266"/>
      <c r="AA8" s="266"/>
      <c r="AB8" s="266"/>
      <c r="AC8" s="266"/>
      <c r="AD8" s="266"/>
      <c r="AE8" s="266"/>
      <c r="AF8" s="266"/>
      <c r="AG8" s="266"/>
      <c r="AH8" s="256" t="s">
        <v>135</v>
      </c>
      <c r="AI8" s="257"/>
      <c r="AJ8" s="257"/>
      <c r="AK8" s="257"/>
      <c r="AL8" s="258"/>
      <c r="AM8" s="215" t="s">
        <v>50</v>
      </c>
      <c r="AN8" s="216"/>
      <c r="AO8" s="217"/>
      <c r="AP8" s="267" t="s">
        <v>11</v>
      </c>
      <c r="AQ8" s="268"/>
      <c r="AR8" s="199" t="s">
        <v>113</v>
      </c>
      <c r="AS8" s="202" t="s">
        <v>114</v>
      </c>
      <c r="AT8" s="205" t="s">
        <v>15</v>
      </c>
      <c r="AU8" s="155" t="s">
        <v>115</v>
      </c>
      <c r="AV8" s="197" t="s">
        <v>116</v>
      </c>
      <c r="AW8" s="155" t="s">
        <v>118</v>
      </c>
      <c r="AX8" s="197" t="s">
        <v>117</v>
      </c>
      <c r="AY8" s="155" t="s">
        <v>80</v>
      </c>
      <c r="AZ8" s="155" t="s">
        <v>81</v>
      </c>
      <c r="BA8" s="30" t="s">
        <v>82</v>
      </c>
      <c r="BB8" s="30" t="s">
        <v>83</v>
      </c>
      <c r="BC8" s="170" t="s">
        <v>52</v>
      </c>
      <c r="BD8" s="197" t="s">
        <v>119</v>
      </c>
      <c r="BE8" s="197" t="s">
        <v>120</v>
      </c>
      <c r="BF8" s="170" t="s">
        <v>121</v>
      </c>
      <c r="BG8" s="170" t="s">
        <v>122</v>
      </c>
      <c r="BH8" s="41"/>
      <c r="BI8" s="192" t="s">
        <v>100</v>
      </c>
      <c r="BJ8" s="170" t="s">
        <v>61</v>
      </c>
      <c r="BK8" s="125" t="s">
        <v>89</v>
      </c>
    </row>
    <row r="9" spans="1:65" ht="12.95" customHeight="1">
      <c r="A9" s="12"/>
      <c r="B9" s="32" t="s">
        <v>1</v>
      </c>
      <c r="C9" s="33">
        <f>DATE(YEAR(C8),MONTH(C8),DAY(C8))</f>
        <v>45931</v>
      </c>
      <c r="D9" s="33">
        <f>IF(MONTH(DATE(YEAR(C9),MONTH(C9),DAY(C9)+1))=MONTH($C8),DATE(YEAR(C9),MONTH(C9),DAY(C9)+1),"")</f>
        <v>45932</v>
      </c>
      <c r="E9" s="33">
        <f t="shared" ref="E9:AC9" si="0">IF(MONTH(DATE(YEAR(D9),MONTH(D9),DAY(D9)+1))=MONTH($C$8),DATE(YEAR(D9),MONTH(D9),DAY(D9)+1),"")</f>
        <v>45933</v>
      </c>
      <c r="F9" s="33">
        <f t="shared" si="0"/>
        <v>45934</v>
      </c>
      <c r="G9" s="33">
        <f t="shared" si="0"/>
        <v>45935</v>
      </c>
      <c r="H9" s="33">
        <f t="shared" si="0"/>
        <v>45936</v>
      </c>
      <c r="I9" s="33">
        <f t="shared" si="0"/>
        <v>45937</v>
      </c>
      <c r="J9" s="33">
        <f t="shared" si="0"/>
        <v>45938</v>
      </c>
      <c r="K9" s="33">
        <f t="shared" si="0"/>
        <v>45939</v>
      </c>
      <c r="L9" s="33">
        <f t="shared" si="0"/>
        <v>45940</v>
      </c>
      <c r="M9" s="33">
        <f t="shared" si="0"/>
        <v>45941</v>
      </c>
      <c r="N9" s="33">
        <f t="shared" si="0"/>
        <v>45942</v>
      </c>
      <c r="O9" s="33">
        <f t="shared" si="0"/>
        <v>45943</v>
      </c>
      <c r="P9" s="33">
        <f t="shared" si="0"/>
        <v>45944</v>
      </c>
      <c r="Q9" s="33">
        <f t="shared" si="0"/>
        <v>45945</v>
      </c>
      <c r="R9" s="33">
        <f t="shared" si="0"/>
        <v>45946</v>
      </c>
      <c r="S9" s="33">
        <f t="shared" si="0"/>
        <v>45947</v>
      </c>
      <c r="T9" s="33">
        <f t="shared" si="0"/>
        <v>45948</v>
      </c>
      <c r="U9" s="33">
        <f t="shared" si="0"/>
        <v>45949</v>
      </c>
      <c r="V9" s="33">
        <f t="shared" si="0"/>
        <v>45950</v>
      </c>
      <c r="W9" s="33">
        <f t="shared" si="0"/>
        <v>45951</v>
      </c>
      <c r="X9" s="33">
        <f t="shared" si="0"/>
        <v>45952</v>
      </c>
      <c r="Y9" s="33">
        <f t="shared" si="0"/>
        <v>45953</v>
      </c>
      <c r="Z9" s="33">
        <f t="shared" si="0"/>
        <v>45954</v>
      </c>
      <c r="AA9" s="33">
        <f t="shared" si="0"/>
        <v>45955</v>
      </c>
      <c r="AB9" s="33">
        <f t="shared" si="0"/>
        <v>45956</v>
      </c>
      <c r="AC9" s="33">
        <f t="shared" si="0"/>
        <v>45957</v>
      </c>
      <c r="AD9" s="33">
        <f>IF(MONTH(DATE(YEAR(AC9),MONTH(AC9),DAY(AC9)+1))=MONTH($C$8),DATE(YEAR(AC9),MONTH(AC9),DAY(AC9)+1),"")</f>
        <v>45958</v>
      </c>
      <c r="AE9" s="33">
        <f>IF(MONTH(DATE(YEAR(AD9),MONTH(AD9),DAY(AD9)+1))=MONTH($C$8),DATE(YEAR(AD9),MONTH(AD9),DAY(AD9)+1),"")</f>
        <v>45959</v>
      </c>
      <c r="AF9" s="33">
        <f>IF(MONTH(DATE(YEAR(AE9),MONTH(AE9),DAY(AE9)+1))=MONTH($C$8),DATE(YEAR(AE9),MONTH(AE9),DAY(AE9)+1),"")</f>
        <v>45960</v>
      </c>
      <c r="AG9" s="34">
        <f t="shared" ref="AG9" si="1">IF(MONTH(DATE(YEAR(AF9),MONTH(AF9),DAY(AF9)+1))=MONTH($C$8),DATE(YEAR(AF9),MONTH(AF9),DAY(AF9)+1),"")</f>
        <v>45961</v>
      </c>
      <c r="AH9" s="259"/>
      <c r="AI9" s="260"/>
      <c r="AJ9" s="260"/>
      <c r="AK9" s="260"/>
      <c r="AL9" s="261"/>
      <c r="AM9" s="218"/>
      <c r="AN9" s="219"/>
      <c r="AO9" s="220"/>
      <c r="AP9" s="269"/>
      <c r="AQ9" s="270"/>
      <c r="AR9" s="200"/>
      <c r="AS9" s="203"/>
      <c r="AT9" s="206"/>
      <c r="AU9" s="157"/>
      <c r="AV9" s="137"/>
      <c r="AW9" s="157"/>
      <c r="AX9" s="137"/>
      <c r="AY9" s="157"/>
      <c r="AZ9" s="157"/>
      <c r="BA9" s="35" t="s">
        <v>78</v>
      </c>
      <c r="BB9" s="35" t="s">
        <v>79</v>
      </c>
      <c r="BC9" s="170"/>
      <c r="BD9" s="198"/>
      <c r="BE9" s="198"/>
      <c r="BF9" s="125"/>
      <c r="BG9" s="125"/>
      <c r="BH9" s="62"/>
      <c r="BI9" s="193"/>
      <c r="BJ9" s="170"/>
      <c r="BK9" s="125"/>
    </row>
    <row r="10" spans="1:65" ht="13.5" customHeight="1">
      <c r="A10" s="12"/>
      <c r="B10" s="32" t="s">
        <v>2</v>
      </c>
      <c r="C10" s="78" t="str">
        <f>TEXT(C9,"aaa")</f>
        <v>水</v>
      </c>
      <c r="D10" s="78" t="str">
        <f t="shared" ref="D10:AG10" si="2">TEXT(D9,"aaa")</f>
        <v>木</v>
      </c>
      <c r="E10" s="78" t="str">
        <f t="shared" si="2"/>
        <v>金</v>
      </c>
      <c r="F10" s="78" t="str">
        <f t="shared" si="2"/>
        <v>土</v>
      </c>
      <c r="G10" s="78" t="str">
        <f t="shared" si="2"/>
        <v>日</v>
      </c>
      <c r="H10" s="78" t="str">
        <f t="shared" si="2"/>
        <v>月</v>
      </c>
      <c r="I10" s="78" t="str">
        <f t="shared" si="2"/>
        <v>火</v>
      </c>
      <c r="J10" s="78" t="str">
        <f t="shared" si="2"/>
        <v>水</v>
      </c>
      <c r="K10" s="78" t="str">
        <f t="shared" si="2"/>
        <v>木</v>
      </c>
      <c r="L10" s="78" t="str">
        <f t="shared" si="2"/>
        <v>金</v>
      </c>
      <c r="M10" s="78" t="str">
        <f t="shared" si="2"/>
        <v>土</v>
      </c>
      <c r="N10" s="78" t="str">
        <f t="shared" si="2"/>
        <v>日</v>
      </c>
      <c r="O10" s="78" t="str">
        <f t="shared" si="2"/>
        <v>月</v>
      </c>
      <c r="P10" s="78" t="str">
        <f t="shared" si="2"/>
        <v>火</v>
      </c>
      <c r="Q10" s="78" t="str">
        <f t="shared" si="2"/>
        <v>水</v>
      </c>
      <c r="R10" s="78" t="str">
        <f t="shared" si="2"/>
        <v>木</v>
      </c>
      <c r="S10" s="78" t="str">
        <f t="shared" si="2"/>
        <v>金</v>
      </c>
      <c r="T10" s="78" t="str">
        <f t="shared" si="2"/>
        <v>土</v>
      </c>
      <c r="U10" s="78" t="str">
        <f t="shared" si="2"/>
        <v>日</v>
      </c>
      <c r="V10" s="78" t="str">
        <f t="shared" si="2"/>
        <v>月</v>
      </c>
      <c r="W10" s="78" t="str">
        <f t="shared" si="2"/>
        <v>火</v>
      </c>
      <c r="X10" s="78" t="str">
        <f t="shared" si="2"/>
        <v>水</v>
      </c>
      <c r="Y10" s="78" t="str">
        <f t="shared" si="2"/>
        <v>木</v>
      </c>
      <c r="Z10" s="78" t="str">
        <f t="shared" si="2"/>
        <v>金</v>
      </c>
      <c r="AA10" s="78" t="str">
        <f t="shared" si="2"/>
        <v>土</v>
      </c>
      <c r="AB10" s="78" t="str">
        <f t="shared" si="2"/>
        <v>日</v>
      </c>
      <c r="AC10" s="78" t="str">
        <f t="shared" si="2"/>
        <v>月</v>
      </c>
      <c r="AD10" s="78" t="str">
        <f t="shared" si="2"/>
        <v>火</v>
      </c>
      <c r="AE10" s="78" t="str">
        <f t="shared" si="2"/>
        <v>水</v>
      </c>
      <c r="AF10" s="78" t="str">
        <f t="shared" si="2"/>
        <v>木</v>
      </c>
      <c r="AG10" s="87" t="str">
        <f t="shared" si="2"/>
        <v>金</v>
      </c>
      <c r="AH10" s="228" t="s">
        <v>90</v>
      </c>
      <c r="AI10" s="195" t="s">
        <v>91</v>
      </c>
      <c r="AJ10" s="195" t="s">
        <v>92</v>
      </c>
      <c r="AK10" s="195" t="s">
        <v>93</v>
      </c>
      <c r="AL10" s="196" t="s">
        <v>94</v>
      </c>
      <c r="AM10" s="177" t="s">
        <v>44</v>
      </c>
      <c r="AN10" s="178" t="s">
        <v>12</v>
      </c>
      <c r="AO10" s="179" t="s">
        <v>51</v>
      </c>
      <c r="AP10" s="180" t="s">
        <v>44</v>
      </c>
      <c r="AQ10" s="183" t="s">
        <v>13</v>
      </c>
      <c r="AR10" s="201"/>
      <c r="AS10" s="204"/>
      <c r="AT10" s="186">
        <f>COUNT(C9:AG9)</f>
        <v>31</v>
      </c>
      <c r="AU10" s="155">
        <f>AT10-AR12</f>
        <v>15</v>
      </c>
      <c r="AV10" s="170">
        <f>SUM(AU$8:AU13)</f>
        <v>15</v>
      </c>
      <c r="AW10" s="155">
        <f>AT10-AR14</f>
        <v>15</v>
      </c>
      <c r="AX10" s="170">
        <f>SUM(AW$8:AW13)</f>
        <v>15</v>
      </c>
      <c r="AY10" s="170">
        <f>COUNTIF(C13:AG13,"○")+COUNTIF(C13:AG13,"●")</f>
        <v>0</v>
      </c>
      <c r="AZ10" s="170">
        <f>SUM(AY$9:AY14)</f>
        <v>0</v>
      </c>
      <c r="BA10" s="170">
        <f>COUNTIF(C15:AG15,"○")+COUNTIF(C15:AG15,"●")</f>
        <v>0</v>
      </c>
      <c r="BB10" s="170">
        <f>SUM(BA$10:BA15)</f>
        <v>0</v>
      </c>
      <c r="BC10" s="125">
        <f>COUNTIF(C10:AG10,"土")+COUNTIF(C10:AG10,"日")</f>
        <v>8</v>
      </c>
      <c r="BD10" s="137"/>
      <c r="BE10" s="137"/>
      <c r="BF10" s="125" t="str">
        <f ca="1">IF(OR(BD11/AU10&lt;0.285,BD11=0),"特例","特例なし")</f>
        <v>特例</v>
      </c>
      <c r="BG10" s="125" t="str">
        <f ca="1">IF(OR(BE11/AW10&lt;0.285,BE11=0),"特例","特例なし")</f>
        <v>特例</v>
      </c>
      <c r="BH10" s="171" t="s">
        <v>108</v>
      </c>
      <c r="BI10" s="232">
        <f>ABS(IF(WEEKDAY(C8,3)=0,7,WEEKDAY(C8,3)-7))</f>
        <v>5</v>
      </c>
      <c r="BJ10" s="125">
        <f ca="1">IF($AO$340="計画",IF(AU10=0,1,IF(AO13="達成",1,IF(AO13="達成※",1,0))),IF(AW10=0,1,IF(AO15="達成",1,IF(AO15="達成※",1,0))))</f>
        <v>0</v>
      </c>
      <c r="BK10" s="125">
        <f ca="1">IF($AO$340="計画",IF(COUNTIF(AH14:AL14,"未")=0,1,0),IF(COUNTIF(AH16:AL16,"未")=0,1,0))</f>
        <v>0</v>
      </c>
    </row>
    <row r="11" spans="1:65" ht="33.950000000000003" customHeight="1">
      <c r="A11" s="12"/>
      <c r="B11" s="240" t="s">
        <v>3</v>
      </c>
      <c r="C11" s="235" t="str">
        <f>IFERROR(VLOOKUP(C9,祝日一覧!$A:$C,3,FALSE),"")</f>
        <v/>
      </c>
      <c r="D11" s="235" t="str">
        <f>IFERROR(VLOOKUP(D9,祝日一覧!$A:$C,3,FALSE),"")</f>
        <v/>
      </c>
      <c r="E11" s="235" t="str">
        <f>IFERROR(VLOOKUP(E9,祝日一覧!$A:$C,3,FALSE),"")</f>
        <v/>
      </c>
      <c r="F11" s="235" t="str">
        <f>IFERROR(VLOOKUP(F9,祝日一覧!$A:$C,3,FALSE),"")</f>
        <v/>
      </c>
      <c r="G11" s="235" t="str">
        <f>IFERROR(VLOOKUP(G9,祝日一覧!$A:$C,3,FALSE),"")</f>
        <v/>
      </c>
      <c r="H11" s="235" t="str">
        <f>IFERROR(VLOOKUP(H9,祝日一覧!$A:$C,3,FALSE),"")</f>
        <v/>
      </c>
      <c r="I11" s="235" t="str">
        <f>IFERROR(VLOOKUP(I9,祝日一覧!$A:$C,3,FALSE),"")</f>
        <v/>
      </c>
      <c r="J11" s="235" t="str">
        <f>IFERROR(VLOOKUP(J9,祝日一覧!$A:$C,3,FALSE),"")</f>
        <v/>
      </c>
      <c r="K11" s="235" t="str">
        <f>IFERROR(VLOOKUP(K9,祝日一覧!$A:$C,3,FALSE),"")</f>
        <v/>
      </c>
      <c r="L11" s="235" t="str">
        <f>IFERROR(VLOOKUP(L9,祝日一覧!$A:$C,3,FALSE),"")</f>
        <v/>
      </c>
      <c r="M11" s="235" t="str">
        <f>IFERROR(VLOOKUP(M9,祝日一覧!$A:$C,3,FALSE),"")</f>
        <v/>
      </c>
      <c r="N11" s="235" t="str">
        <f>IFERROR(VLOOKUP(N9,祝日一覧!$A:$C,3,FALSE),"")</f>
        <v/>
      </c>
      <c r="O11" s="235" t="str">
        <f>IFERROR(VLOOKUP(O9,祝日一覧!$A:$C,3,FALSE),"")</f>
        <v>スポーツの日</v>
      </c>
      <c r="P11" s="235" t="str">
        <f>IFERROR(VLOOKUP(P9,祝日一覧!$A:$C,3,FALSE),"")</f>
        <v/>
      </c>
      <c r="Q11" s="235" t="str">
        <f>IFERROR(VLOOKUP(Q9,祝日一覧!$A:$C,3,FALSE),"")</f>
        <v/>
      </c>
      <c r="R11" s="235" t="str">
        <f>IFERROR(VLOOKUP(R9,祝日一覧!$A:$C,3,FALSE),"")</f>
        <v/>
      </c>
      <c r="S11" s="235" t="str">
        <f>IFERROR(VLOOKUP(S9,祝日一覧!$A:$C,3,FALSE),"")</f>
        <v/>
      </c>
      <c r="T11" s="235" t="str">
        <f>IFERROR(VLOOKUP(T9,祝日一覧!$A:$C,3,FALSE),"")</f>
        <v/>
      </c>
      <c r="U11" s="235" t="str">
        <f>IFERROR(VLOOKUP(U9,祝日一覧!$A:$C,3,FALSE),"")</f>
        <v/>
      </c>
      <c r="V11" s="235" t="str">
        <f>IFERROR(VLOOKUP(V9,祝日一覧!$A:$C,3,FALSE),"")</f>
        <v/>
      </c>
      <c r="W11" s="235" t="str">
        <f>IFERROR(VLOOKUP(W9,祝日一覧!$A:$C,3,FALSE),"")</f>
        <v/>
      </c>
      <c r="X11" s="235" t="str">
        <f>IFERROR(VLOOKUP(X9,祝日一覧!$A:$C,3,FALSE),"")</f>
        <v/>
      </c>
      <c r="Y11" s="235" t="str">
        <f>IFERROR(VLOOKUP(Y9,祝日一覧!$A:$C,3,FALSE),"")</f>
        <v/>
      </c>
      <c r="Z11" s="235" t="str">
        <f>IFERROR(VLOOKUP(Z9,祝日一覧!$A:$C,3,FALSE),"")</f>
        <v/>
      </c>
      <c r="AA11" s="235" t="str">
        <f>IFERROR(VLOOKUP(AA9,祝日一覧!$A:$C,3,FALSE),"")</f>
        <v/>
      </c>
      <c r="AB11" s="235" t="str">
        <f>IFERROR(VLOOKUP(AB9,祝日一覧!$A:$C,3,FALSE),"")</f>
        <v/>
      </c>
      <c r="AC11" s="235" t="str">
        <f>IFERROR(VLOOKUP(AC9,祝日一覧!$A:$C,3,FALSE),"")</f>
        <v/>
      </c>
      <c r="AD11" s="235" t="str">
        <f>IFERROR(VLOOKUP(AD9,祝日一覧!$A:$C,3,FALSE),"")</f>
        <v/>
      </c>
      <c r="AE11" s="235" t="str">
        <f>IFERROR(VLOOKUP(AE9,祝日一覧!$A:$C,3,FALSE),"")</f>
        <v/>
      </c>
      <c r="AF11" s="235" t="str">
        <f>IFERROR(VLOOKUP(AF9,祝日一覧!$A:$C,3,FALSE),"")</f>
        <v/>
      </c>
      <c r="AG11" s="235" t="str">
        <f>IFERROR(VLOOKUP(AG9,祝日一覧!$A:$C,3,FALSE),"")</f>
        <v/>
      </c>
      <c r="AH11" s="228"/>
      <c r="AI11" s="195"/>
      <c r="AJ11" s="195"/>
      <c r="AK11" s="195"/>
      <c r="AL11" s="196"/>
      <c r="AM11" s="177"/>
      <c r="AN11" s="178"/>
      <c r="AO11" s="179"/>
      <c r="AP11" s="181"/>
      <c r="AQ11" s="184"/>
      <c r="AR11" s="39" t="s">
        <v>84</v>
      </c>
      <c r="AS11" s="40" t="s">
        <v>84</v>
      </c>
      <c r="AT11" s="186"/>
      <c r="AU11" s="156"/>
      <c r="AV11" s="170"/>
      <c r="AW11" s="156"/>
      <c r="AX11" s="170"/>
      <c r="AY11" s="170"/>
      <c r="AZ11" s="170"/>
      <c r="BA11" s="170"/>
      <c r="BB11" s="170"/>
      <c r="BC11" s="125"/>
      <c r="BD11" s="174">
        <f ca="1">BC10-AS12</f>
        <v>4</v>
      </c>
      <c r="BE11" s="174">
        <f ca="1">BC10-AS14</f>
        <v>4</v>
      </c>
      <c r="BF11" s="125"/>
      <c r="BG11" s="125"/>
      <c r="BH11" s="172"/>
      <c r="BI11" s="232">
        <f>WEEKDAY(C7,3)</f>
        <v>5</v>
      </c>
      <c r="BJ11" s="125"/>
      <c r="BK11" s="125"/>
      <c r="BL11" s="42"/>
    </row>
    <row r="12" spans="1:65" s="51" customFormat="1" ht="53.1" customHeight="1">
      <c r="A12" s="43"/>
      <c r="B12" s="241"/>
      <c r="C12" s="236"/>
      <c r="D12" s="236"/>
      <c r="E12" s="236"/>
      <c r="F12" s="236"/>
      <c r="G12" s="236"/>
      <c r="H12" s="236"/>
      <c r="I12" s="236"/>
      <c r="J12" s="236"/>
      <c r="K12" s="236"/>
      <c r="L12" s="236"/>
      <c r="M12" s="236"/>
      <c r="N12" s="236"/>
      <c r="O12" s="236"/>
      <c r="P12" s="236"/>
      <c r="Q12" s="236"/>
      <c r="R12" s="236"/>
      <c r="S12" s="236"/>
      <c r="T12" s="236"/>
      <c r="U12" s="236"/>
      <c r="V12" s="236"/>
      <c r="W12" s="236"/>
      <c r="X12" s="236"/>
      <c r="Y12" s="236"/>
      <c r="Z12" s="236"/>
      <c r="AA12" s="236"/>
      <c r="AB12" s="236"/>
      <c r="AC12" s="236"/>
      <c r="AD12" s="236"/>
      <c r="AE12" s="236"/>
      <c r="AF12" s="236"/>
      <c r="AG12" s="236"/>
      <c r="AH12" s="44" t="str">
        <f>IF($BI10=7,DBCS(1&amp;"日～"&amp;7&amp;"日"),DBCS("前"&amp;DAY(EOMONTH($C8-1,0))-6+$BI10&amp;"日～"&amp;$BI10&amp;"日"))</f>
        <v>前２９日～５日</v>
      </c>
      <c r="AI12" s="45" t="str">
        <f>DBCS($BI10+1&amp;"日～"&amp;$BI10+7&amp;"日")</f>
        <v>６日～１２日</v>
      </c>
      <c r="AJ12" s="45" t="str">
        <f>DBCS($BI10+8&amp;"日～"&amp;$BI10+14&amp;"日")</f>
        <v>１３日～１９日</v>
      </c>
      <c r="AK12" s="45" t="str">
        <f>DBCS($BI10+15&amp;"日～"&amp;$BI10+21&amp;"日")</f>
        <v>２０日～２６日</v>
      </c>
      <c r="AL12" s="46" t="str">
        <f>IF(AND(BI10=7,BI13=0),"-",IF($BI15=3,"-",DBCS($BI10+22&amp;"日～"&amp;$BI10+28&amp;"日")))</f>
        <v>-</v>
      </c>
      <c r="AM12" s="177"/>
      <c r="AN12" s="178"/>
      <c r="AO12" s="179"/>
      <c r="AP12" s="182"/>
      <c r="AQ12" s="185"/>
      <c r="AR12" s="39">
        <f>COUNTIF(C13:AG14,"外")</f>
        <v>16</v>
      </c>
      <c r="AS12" s="40">
        <f ca="1">COUNTIF(OFFSET(C13,0,MAX(5-WEEKDAY(C8,3),0),1,MIN(7-WEEKDAY(C8,3),2)),"外")+COUNTIF(OFFSET(C13,0,MAX(5-WEEKDAY(C8,3),0)+7,1,2),"外")+COUNTIF(OFFSET(C13,0,MAX(5-WEEKDAY(C8,3),0)+14,1,2),"外")+COUNTIF(OFFSET(C13,0,MAX(5-WEEKDAY(C8,3),0)+21,1,2),"外")+IF(BI12-BI10&lt;27,0,COUNTIF(OFFSET(C13,0,BI10+26,1,MIN(7-BI13,2)),"外"))</f>
        <v>4</v>
      </c>
      <c r="AT12" s="186"/>
      <c r="AU12" s="156"/>
      <c r="AV12" s="170"/>
      <c r="AW12" s="156"/>
      <c r="AX12" s="170"/>
      <c r="AY12" s="170"/>
      <c r="AZ12" s="170"/>
      <c r="BA12" s="170"/>
      <c r="BB12" s="170"/>
      <c r="BC12" s="125"/>
      <c r="BD12" s="175"/>
      <c r="BE12" s="175"/>
      <c r="BF12" s="125"/>
      <c r="BG12" s="125"/>
      <c r="BH12" s="47" t="s">
        <v>109</v>
      </c>
      <c r="BI12" s="48">
        <f>DAY(EOMONTH(C8,0))</f>
        <v>31</v>
      </c>
      <c r="BJ12" s="125"/>
      <c r="BK12" s="125"/>
      <c r="BL12" s="49"/>
      <c r="BM12" s="50"/>
    </row>
    <row r="13" spans="1:65" s="18" customFormat="1" ht="29.1" customHeight="1">
      <c r="A13" s="52"/>
      <c r="B13" s="237" t="s">
        <v>88</v>
      </c>
      <c r="C13" s="233" t="s">
        <v>102</v>
      </c>
      <c r="D13" s="233" t="s">
        <v>102</v>
      </c>
      <c r="E13" s="233" t="s">
        <v>102</v>
      </c>
      <c r="F13" s="233" t="s">
        <v>102</v>
      </c>
      <c r="G13" s="233" t="s">
        <v>102</v>
      </c>
      <c r="H13" s="233" t="s">
        <v>102</v>
      </c>
      <c r="I13" s="233" t="s">
        <v>102</v>
      </c>
      <c r="J13" s="233" t="s">
        <v>102</v>
      </c>
      <c r="K13" s="233" t="s">
        <v>102</v>
      </c>
      <c r="L13" s="233" t="s">
        <v>102</v>
      </c>
      <c r="M13" s="233" t="s">
        <v>102</v>
      </c>
      <c r="N13" s="233" t="s">
        <v>102</v>
      </c>
      <c r="O13" s="233" t="s">
        <v>102</v>
      </c>
      <c r="P13" s="233" t="s">
        <v>102</v>
      </c>
      <c r="Q13" s="233" t="s">
        <v>102</v>
      </c>
      <c r="R13" s="233" t="s">
        <v>102</v>
      </c>
      <c r="S13" s="233"/>
      <c r="T13" s="233"/>
      <c r="U13" s="233"/>
      <c r="V13" s="233"/>
      <c r="W13" s="233"/>
      <c r="X13" s="233"/>
      <c r="Y13" s="233"/>
      <c r="Z13" s="233"/>
      <c r="AA13" s="233"/>
      <c r="AB13" s="233"/>
      <c r="AC13" s="233"/>
      <c r="AD13" s="233"/>
      <c r="AE13" s="233"/>
      <c r="AF13" s="233"/>
      <c r="AG13" s="233"/>
      <c r="AH13" s="53">
        <f ca="1">COUNTIF(OFFSET($C13,0,0,1,$BI10),"○")+COUNTIF(OFFSET($C13,0,$BI10,1,7),"●")</f>
        <v>0</v>
      </c>
      <c r="AI13" s="54">
        <f ca="1">COUNTIF(OFFSET($C13,0,$BI10,1,7),"○")+COUNTIF(OFFSET($C13,0,$BI10+7,1,7),"●")</f>
        <v>0</v>
      </c>
      <c r="AJ13" s="54">
        <f ca="1">COUNTIF(OFFSET($C13,0,$BI10+7,1,7),"○")+COUNTIF(OFFSET($C13,0,$BI10+14,1,7),"●")</f>
        <v>0</v>
      </c>
      <c r="AK13" s="54">
        <f ca="1">IF(BI15=3,COUNTIF(OFFSET($C13,0,$BI10+14,1,7),"○")+IFERROR(COUNTIF(OFFSET(C13,0,BI10+22,1,BI13),"●"),0)+COUNTIF(OFFSET(C13,10,0,1,7-BI13),"●"),COUNTIF(OFFSET($C13,0,$BI10+14,1,7),"○")+COUNTIF(OFFSET($C13,0,$BI10+21,1,7),"●"))</f>
        <v>0</v>
      </c>
      <c r="AL13" s="55" t="str">
        <f ca="1">IF((BI15+SIGN(BI10))&lt;5,"-",IF(BI13=0,COUNTIF(OFFSET(C13,0,BI10+21,1,7),"○")+COUNTIF(OFFSET(C13,10,0,1,7-BI13),"●"),COUNTIF(OFFSET(C13,0,BI10+21,1,7),"○")+COUNTIF(OFFSET(C13,0,BI10+28,1,BI13),"●")+COUNTIF(OFFSET(C13,10,1,7-BI13,),"●")))</f>
        <v>-</v>
      </c>
      <c r="AM13" s="145">
        <f>AY10</f>
        <v>0</v>
      </c>
      <c r="AN13" s="147">
        <f>IF(AU10=0,"対象外",AM13/AU10)</f>
        <v>0</v>
      </c>
      <c r="AO13" s="149" t="str">
        <f ca="1">IF(AU10=0,"対象外",IF(AM13/AU10&gt;=0.285,"達成",IF(AM13&gt;=BF13,"達成※","未")))</f>
        <v>未</v>
      </c>
      <c r="AP13" s="151">
        <f>AZ10</f>
        <v>0</v>
      </c>
      <c r="AQ13" s="153">
        <f>IFERROR(AP13/AV10,"")</f>
        <v>0</v>
      </c>
      <c r="AR13" s="39" t="s">
        <v>85</v>
      </c>
      <c r="AS13" s="40" t="s">
        <v>85</v>
      </c>
      <c r="AT13" s="186"/>
      <c r="AU13" s="156"/>
      <c r="AV13" s="170"/>
      <c r="AW13" s="156"/>
      <c r="AX13" s="170"/>
      <c r="AY13" s="170"/>
      <c r="AZ13" s="170"/>
      <c r="BA13" s="170"/>
      <c r="BB13" s="170"/>
      <c r="BC13" s="125"/>
      <c r="BD13" s="175"/>
      <c r="BE13" s="175"/>
      <c r="BF13" s="125">
        <f ca="1">IF(OR(BD11/AU10&lt;0.285,BD11=0),BD11,"-")</f>
        <v>4</v>
      </c>
      <c r="BG13" s="174">
        <f ca="1">IF(OR(BE11/AW10&lt;0.285,BE11=0),BE11,"-")</f>
        <v>4</v>
      </c>
      <c r="BH13" s="56" t="s">
        <v>110</v>
      </c>
      <c r="BI13" s="57">
        <f>MOD(BI12-BI10,7)</f>
        <v>5</v>
      </c>
      <c r="BJ13" s="125"/>
      <c r="BK13" s="125"/>
    </row>
    <row r="14" spans="1:65" s="18" customFormat="1" ht="29.1" customHeight="1">
      <c r="A14" s="52"/>
      <c r="B14" s="242"/>
      <c r="C14" s="239"/>
      <c r="D14" s="239"/>
      <c r="E14" s="239"/>
      <c r="F14" s="239"/>
      <c r="G14" s="239"/>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58" t="str">
        <f ca="1">IF((2-COUNTIF(OFFSET(C13,0,MAX(5-WEEKDAY(C8,3),0),1,2),"外"))&lt;=AH13,"達成","未")</f>
        <v>達成</v>
      </c>
      <c r="AI14" s="54" t="str">
        <f ca="1">IF((2-COUNTIF(OFFSET($C13,0,$BI10+5,1,2),"外"))&lt;=AI13,"達成","未")</f>
        <v>達成</v>
      </c>
      <c r="AJ14" s="54" t="str">
        <f ca="1">IF((2-COUNTIF(OFFSET($C13,0,$BI10+12,1,2),"外"))&lt;=AJ13,"達成","未")</f>
        <v>未</v>
      </c>
      <c r="AK14" s="54" t="str">
        <f ca="1">IF((2-COUNTIF(OFFSET($C13,0,$BI10+19,1,2),"外"))&lt;=AK13,"達成","未")</f>
        <v>未</v>
      </c>
      <c r="AL14" s="55" t="str">
        <f ca="1">IF((BI15+SIGN(BI10))&lt;5,"-",IF((2-COUNTIF(OFFSET($C13,0,$BI10+26,1,2),"外"))&lt;=AL13,"達成","未"))</f>
        <v>-</v>
      </c>
      <c r="AM14" s="163"/>
      <c r="AN14" s="164"/>
      <c r="AO14" s="165"/>
      <c r="AP14" s="166"/>
      <c r="AQ14" s="187"/>
      <c r="AR14" s="188">
        <f>COUNTIF(C15:AG16,"外")</f>
        <v>16</v>
      </c>
      <c r="AS14" s="190">
        <f ca="1">COUNTIF(OFFSET(C15,0,MAX(5-WEEKDAY(C8,3),0),1,MIN(7-WEEKDAY(C8,3),2)),"外")+COUNTIF(OFFSET(C15,0,MAX(5-WEEKDAY(C8,3),0)+7,1,2),"外")+COUNTIF(OFFSET(C15,0,MAX(5-WEEKDAY(C8,3),0)+14,1,2),"外")+COUNTIF(OFFSET(C15,0,MAX(5-WEEKDAY(C8,3),0)+21,1,2),"外")+IF(BI12-BI10&lt;27,0,COUNTIF(OFFSET(C15,0,BI10+26,1,MIN(7-BI13,2)),"外"))</f>
        <v>4</v>
      </c>
      <c r="AT14" s="186"/>
      <c r="AU14" s="156"/>
      <c r="AV14" s="170"/>
      <c r="AW14" s="156"/>
      <c r="AX14" s="170"/>
      <c r="AY14" s="170"/>
      <c r="AZ14" s="170"/>
      <c r="BA14" s="170"/>
      <c r="BB14" s="170"/>
      <c r="BC14" s="125"/>
      <c r="BD14" s="175"/>
      <c r="BE14" s="175"/>
      <c r="BF14" s="125"/>
      <c r="BG14" s="175"/>
      <c r="BH14" s="59" t="s">
        <v>112</v>
      </c>
      <c r="BI14" s="57">
        <f>SIGN(BI10)+SIGN(BI13)+BI15</f>
        <v>5</v>
      </c>
      <c r="BJ14" s="125"/>
      <c r="BK14" s="125"/>
    </row>
    <row r="15" spans="1:65" s="18" customFormat="1" ht="29.1" customHeight="1">
      <c r="A15" s="52"/>
      <c r="B15" s="237" t="s">
        <v>137</v>
      </c>
      <c r="C15" s="233" t="s">
        <v>102</v>
      </c>
      <c r="D15" s="233" t="s">
        <v>102</v>
      </c>
      <c r="E15" s="233" t="s">
        <v>102</v>
      </c>
      <c r="F15" s="233" t="s">
        <v>102</v>
      </c>
      <c r="G15" s="233" t="s">
        <v>102</v>
      </c>
      <c r="H15" s="233" t="s">
        <v>102</v>
      </c>
      <c r="I15" s="233" t="s">
        <v>102</v>
      </c>
      <c r="J15" s="233" t="s">
        <v>102</v>
      </c>
      <c r="K15" s="233" t="s">
        <v>102</v>
      </c>
      <c r="L15" s="233" t="s">
        <v>102</v>
      </c>
      <c r="M15" s="233" t="s">
        <v>102</v>
      </c>
      <c r="N15" s="233" t="s">
        <v>102</v>
      </c>
      <c r="O15" s="233" t="s">
        <v>102</v>
      </c>
      <c r="P15" s="233" t="s">
        <v>102</v>
      </c>
      <c r="Q15" s="233" t="s">
        <v>102</v>
      </c>
      <c r="R15" s="233" t="s">
        <v>102</v>
      </c>
      <c r="S15" s="233"/>
      <c r="T15" s="233"/>
      <c r="U15" s="233"/>
      <c r="V15" s="233"/>
      <c r="W15" s="233"/>
      <c r="X15" s="233"/>
      <c r="Y15" s="233"/>
      <c r="Z15" s="233"/>
      <c r="AA15" s="233"/>
      <c r="AB15" s="233"/>
      <c r="AC15" s="233"/>
      <c r="AD15" s="233"/>
      <c r="AE15" s="233"/>
      <c r="AF15" s="233"/>
      <c r="AG15" s="233"/>
      <c r="AH15" s="53">
        <f ca="1">COUNTIF(OFFSET($C15,0,0,1,$BI10),"○")+COUNTIF(OFFSET($C15,0,$BI10,1,7),"●")</f>
        <v>0</v>
      </c>
      <c r="AI15" s="60">
        <f ca="1">COUNTIF(OFFSET($C15,0,$BI10,1,7),"○")+COUNTIF(OFFSET($C15,0,$BI10+7,1,7),"●")</f>
        <v>0</v>
      </c>
      <c r="AJ15" s="60">
        <f ca="1">COUNTIF(OFFSET($C15,0,$BI10+7,1,7),"○")+COUNTIF(OFFSET($C15,0,$BI10+14,1,7),"●")</f>
        <v>0</v>
      </c>
      <c r="AK15" s="60">
        <f ca="1">IF(BI15=3,COUNTIF(OFFSET($C15,0,$BI10+14,1,7),"○")+IFERROR(COUNTIF(OFFSET(C15,0,BI10+22,1,BI13),"●"),0)+COUNTIF(OFFSET(C15,10,0,1,7-BI13),"●"),COUNTIF(OFFSET($C15,0,$BI10+14,1,7),"○")+COUNTIF(OFFSET($C15,0,$BI10+21,1,7),"●"))</f>
        <v>0</v>
      </c>
      <c r="AL15" s="61" t="str">
        <f ca="1">IF((BI15+SIGN(BI10))&lt;5,"-",IF(BI13=0,COUNTIF(OFFSET(C15,0,BI10+21,1,7),"○")+COUNTIF(OFFSET(C15,10,0,1,7-BI13),"●"),COUNTIF(OFFSET(C15,0,BI10+21,1,7),"○")+COUNTIF(OFFSET(C15,0,BI10+28,1,BI13),"●")+COUNTIF(OFFSET(C15,10,1,7-BI13,),"●")))</f>
        <v>-</v>
      </c>
      <c r="AM15" s="145">
        <f>BA10</f>
        <v>0</v>
      </c>
      <c r="AN15" s="147">
        <f>IF(AU10=0,"対象外",AM15/AU10)</f>
        <v>0</v>
      </c>
      <c r="AO15" s="149" t="str">
        <f ca="1">IF(AU10=0,"対象外",IF(AM15/AU10&gt;=0.285,"達成",IF(AM15&gt;=BG13,"達成※","未")))</f>
        <v>未</v>
      </c>
      <c r="AP15" s="151">
        <f>BB10</f>
        <v>0</v>
      </c>
      <c r="AQ15" s="153">
        <f>IFERROR(AP15/AX10,"")</f>
        <v>0</v>
      </c>
      <c r="AR15" s="189"/>
      <c r="AS15" s="191"/>
      <c r="AT15" s="186"/>
      <c r="AU15" s="157"/>
      <c r="AV15" s="170"/>
      <c r="AW15" s="157"/>
      <c r="AX15" s="170"/>
      <c r="AY15" s="170"/>
      <c r="AZ15" s="170"/>
      <c r="BA15" s="170"/>
      <c r="BB15" s="170"/>
      <c r="BC15" s="125"/>
      <c r="BD15" s="176"/>
      <c r="BE15" s="176"/>
      <c r="BF15" s="125"/>
      <c r="BG15" s="176"/>
      <c r="BH15" s="63" t="s">
        <v>111</v>
      </c>
      <c r="BI15" s="92">
        <f>ROUNDDOWN((BI12-BI10)/7,0)</f>
        <v>3</v>
      </c>
      <c r="BJ15" s="125"/>
      <c r="BK15" s="125"/>
    </row>
    <row r="16" spans="1:65" s="18" customFormat="1" ht="29.1" customHeight="1" thickBot="1">
      <c r="A16" s="52"/>
      <c r="B16" s="238"/>
      <c r="C16" s="234"/>
      <c r="D16" s="234"/>
      <c r="E16" s="234"/>
      <c r="F16" s="234"/>
      <c r="G16" s="234"/>
      <c r="H16" s="234"/>
      <c r="I16" s="234"/>
      <c r="J16" s="234"/>
      <c r="K16" s="234"/>
      <c r="L16" s="234"/>
      <c r="M16" s="234"/>
      <c r="N16" s="234"/>
      <c r="O16" s="234"/>
      <c r="P16" s="234"/>
      <c r="Q16" s="234"/>
      <c r="R16" s="234"/>
      <c r="S16" s="234"/>
      <c r="T16" s="234"/>
      <c r="U16" s="234"/>
      <c r="V16" s="234"/>
      <c r="W16" s="234"/>
      <c r="X16" s="234"/>
      <c r="Y16" s="234"/>
      <c r="Z16" s="234"/>
      <c r="AA16" s="234"/>
      <c r="AB16" s="234"/>
      <c r="AC16" s="234"/>
      <c r="AD16" s="234"/>
      <c r="AE16" s="234"/>
      <c r="AF16" s="234"/>
      <c r="AG16" s="234"/>
      <c r="AH16" s="65" t="str">
        <f ca="1">IF((2-COUNTIF(OFFSET(C15,0,MAX(5-WEEKDAY(C8,3),0),1,2),"外"))&lt;=AH15,"達成","未")</f>
        <v>達成</v>
      </c>
      <c r="AI16" s="66" t="str">
        <f ca="1">IF((2-COUNTIF(OFFSET($C15,0,$BI10+5,1,2),"外"))&lt;=AI15,"達成","未")</f>
        <v>達成</v>
      </c>
      <c r="AJ16" s="66" t="str">
        <f ca="1">IF((2-COUNTIF(OFFSET($C15,0,$BI10+12,1,2),"外"))&lt;=AJ15,"達成","未")</f>
        <v>未</v>
      </c>
      <c r="AK16" s="66" t="str">
        <f ca="1">IF((2-COUNTIF(OFFSET($C15,0,$BI10+19,1,2),"外"))&lt;=AK15,"達成","未")</f>
        <v>未</v>
      </c>
      <c r="AL16" s="67" t="str">
        <f ca="1">IF((BI15+SIGN(BI10))&lt;5,"-",IF((2-COUNTIF(OFFSET($C15,0,$BI10+26,1,2),"外"))&lt;=AL15,"達成","未"))</f>
        <v>-</v>
      </c>
      <c r="AM16" s="146"/>
      <c r="AN16" s="148"/>
      <c r="AO16" s="150"/>
      <c r="AP16" s="152"/>
      <c r="AQ16" s="154"/>
      <c r="AR16" s="68"/>
      <c r="AS16" s="68"/>
      <c r="AT16" s="22"/>
      <c r="AU16" s="22"/>
      <c r="AV16" s="22"/>
      <c r="AW16" s="22"/>
      <c r="AX16" s="22"/>
      <c r="AY16" s="22"/>
      <c r="AZ16" s="22"/>
      <c r="BA16" s="22"/>
      <c r="BB16" s="22"/>
      <c r="BC16" s="69"/>
      <c r="BD16" s="69"/>
      <c r="BE16" s="69"/>
      <c r="BF16" s="69"/>
      <c r="BG16" s="69"/>
      <c r="BH16" s="69"/>
      <c r="BI16" s="70"/>
      <c r="BJ16" s="69"/>
      <c r="BK16" s="15"/>
    </row>
    <row r="17" spans="1:64" ht="14.25" thickBot="1">
      <c r="A17" s="12"/>
      <c r="B17" s="14"/>
      <c r="C17" s="14"/>
      <c r="D17" s="14"/>
      <c r="E17" s="71"/>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Z17" s="16"/>
      <c r="BA17" s="16"/>
      <c r="BB17" s="16"/>
    </row>
    <row r="18" spans="1:64" ht="13.5" customHeight="1">
      <c r="A18" s="12"/>
      <c r="B18" s="72" t="s">
        <v>0</v>
      </c>
      <c r="C18" s="207">
        <f>DATE(YEAR(C8),MONTH(C8)+1,1)</f>
        <v>45962</v>
      </c>
      <c r="D18" s="207"/>
      <c r="E18" s="207"/>
      <c r="F18" s="207"/>
      <c r="G18" s="207"/>
      <c r="H18" s="207"/>
      <c r="I18" s="207"/>
      <c r="J18" s="207"/>
      <c r="K18" s="207"/>
      <c r="L18" s="207"/>
      <c r="M18" s="207"/>
      <c r="N18" s="207"/>
      <c r="O18" s="207"/>
      <c r="P18" s="207"/>
      <c r="Q18" s="207"/>
      <c r="R18" s="207"/>
      <c r="S18" s="207"/>
      <c r="T18" s="207"/>
      <c r="U18" s="207"/>
      <c r="V18" s="207"/>
      <c r="W18" s="207"/>
      <c r="X18" s="207"/>
      <c r="Y18" s="207"/>
      <c r="Z18" s="207"/>
      <c r="AA18" s="207"/>
      <c r="AB18" s="207"/>
      <c r="AC18" s="207"/>
      <c r="AD18" s="207"/>
      <c r="AE18" s="207"/>
      <c r="AF18" s="207"/>
      <c r="AG18" s="208"/>
      <c r="AH18" s="256" t="s">
        <v>135</v>
      </c>
      <c r="AI18" s="257"/>
      <c r="AJ18" s="257"/>
      <c r="AK18" s="257"/>
      <c r="AL18" s="258"/>
      <c r="AM18" s="215" t="s">
        <v>50</v>
      </c>
      <c r="AN18" s="216"/>
      <c r="AO18" s="247"/>
      <c r="AP18" s="221" t="s">
        <v>11</v>
      </c>
      <c r="AQ18" s="222"/>
      <c r="AR18" s="199" t="s">
        <v>113</v>
      </c>
      <c r="AS18" s="202" t="s">
        <v>114</v>
      </c>
      <c r="AT18" s="205" t="s">
        <v>15</v>
      </c>
      <c r="AU18" s="155" t="s">
        <v>115</v>
      </c>
      <c r="AV18" s="197" t="s">
        <v>116</v>
      </c>
      <c r="AW18" s="155" t="s">
        <v>118</v>
      </c>
      <c r="AX18" s="197" t="s">
        <v>117</v>
      </c>
      <c r="AY18" s="155" t="s">
        <v>80</v>
      </c>
      <c r="AZ18" s="155" t="s">
        <v>81</v>
      </c>
      <c r="BA18" s="30" t="s">
        <v>82</v>
      </c>
      <c r="BB18" s="30" t="s">
        <v>83</v>
      </c>
      <c r="BC18" s="170" t="s">
        <v>52</v>
      </c>
      <c r="BD18" s="197" t="s">
        <v>119</v>
      </c>
      <c r="BE18" s="197" t="s">
        <v>120</v>
      </c>
      <c r="BF18" s="170" t="s">
        <v>121</v>
      </c>
      <c r="BG18" s="170" t="s">
        <v>122</v>
      </c>
      <c r="BH18" s="41"/>
      <c r="BI18" s="192" t="s">
        <v>100</v>
      </c>
      <c r="BJ18" s="170" t="s">
        <v>61</v>
      </c>
      <c r="BK18" s="125" t="s">
        <v>89</v>
      </c>
    </row>
    <row r="19" spans="1:64">
      <c r="A19" s="12"/>
      <c r="B19" s="73" t="s">
        <v>1</v>
      </c>
      <c r="C19" s="33">
        <f>DATE(YEAR(C18),MONTH(C18),DAY(C18))</f>
        <v>45962</v>
      </c>
      <c r="D19" s="33">
        <f>IF(MONTH(DATE(YEAR(C19),MONTH(C19),DAY(C19)+1))=MONTH($C18),DATE(YEAR(C19),MONTH(C19),DAY(C19)+1),"")</f>
        <v>45963</v>
      </c>
      <c r="E19" s="33">
        <f t="shared" ref="E19:AG19" si="3">IF(MONTH(DATE(YEAR(D19),MONTH(D19),DAY(D19)+1))=MONTH($C18),DATE(YEAR(D19),MONTH(D19),DAY(D19)+1),"")</f>
        <v>45964</v>
      </c>
      <c r="F19" s="33">
        <f t="shared" si="3"/>
        <v>45965</v>
      </c>
      <c r="G19" s="33">
        <f t="shared" si="3"/>
        <v>45966</v>
      </c>
      <c r="H19" s="33">
        <f t="shared" si="3"/>
        <v>45967</v>
      </c>
      <c r="I19" s="33">
        <f t="shared" si="3"/>
        <v>45968</v>
      </c>
      <c r="J19" s="33">
        <f t="shared" si="3"/>
        <v>45969</v>
      </c>
      <c r="K19" s="33">
        <f t="shared" si="3"/>
        <v>45970</v>
      </c>
      <c r="L19" s="33">
        <f t="shared" si="3"/>
        <v>45971</v>
      </c>
      <c r="M19" s="33">
        <f t="shared" si="3"/>
        <v>45972</v>
      </c>
      <c r="N19" s="33">
        <f t="shared" si="3"/>
        <v>45973</v>
      </c>
      <c r="O19" s="33">
        <f t="shared" si="3"/>
        <v>45974</v>
      </c>
      <c r="P19" s="33">
        <f t="shared" si="3"/>
        <v>45975</v>
      </c>
      <c r="Q19" s="33">
        <f t="shared" si="3"/>
        <v>45976</v>
      </c>
      <c r="R19" s="33">
        <f t="shared" si="3"/>
        <v>45977</v>
      </c>
      <c r="S19" s="33">
        <f t="shared" si="3"/>
        <v>45978</v>
      </c>
      <c r="T19" s="33">
        <f t="shared" si="3"/>
        <v>45979</v>
      </c>
      <c r="U19" s="33">
        <f t="shared" si="3"/>
        <v>45980</v>
      </c>
      <c r="V19" s="33">
        <f t="shared" si="3"/>
        <v>45981</v>
      </c>
      <c r="W19" s="33">
        <f t="shared" si="3"/>
        <v>45982</v>
      </c>
      <c r="X19" s="33">
        <f t="shared" si="3"/>
        <v>45983</v>
      </c>
      <c r="Y19" s="33">
        <f t="shared" si="3"/>
        <v>45984</v>
      </c>
      <c r="Z19" s="33">
        <f t="shared" si="3"/>
        <v>45985</v>
      </c>
      <c r="AA19" s="33">
        <f t="shared" si="3"/>
        <v>45986</v>
      </c>
      <c r="AB19" s="33">
        <f t="shared" si="3"/>
        <v>45987</v>
      </c>
      <c r="AC19" s="33">
        <f t="shared" si="3"/>
        <v>45988</v>
      </c>
      <c r="AD19" s="33">
        <f t="shared" si="3"/>
        <v>45989</v>
      </c>
      <c r="AE19" s="33">
        <f t="shared" si="3"/>
        <v>45990</v>
      </c>
      <c r="AF19" s="33">
        <f t="shared" si="3"/>
        <v>45991</v>
      </c>
      <c r="AG19" s="74" t="str">
        <f t="shared" si="3"/>
        <v/>
      </c>
      <c r="AH19" s="259"/>
      <c r="AI19" s="260"/>
      <c r="AJ19" s="260"/>
      <c r="AK19" s="260"/>
      <c r="AL19" s="261"/>
      <c r="AM19" s="218"/>
      <c r="AN19" s="219"/>
      <c r="AO19" s="248"/>
      <c r="AP19" s="223"/>
      <c r="AQ19" s="224"/>
      <c r="AR19" s="200"/>
      <c r="AS19" s="203"/>
      <c r="AT19" s="206"/>
      <c r="AU19" s="157"/>
      <c r="AV19" s="137"/>
      <c r="AW19" s="157"/>
      <c r="AX19" s="137"/>
      <c r="AY19" s="157"/>
      <c r="AZ19" s="157"/>
      <c r="BA19" s="35" t="s">
        <v>78</v>
      </c>
      <c r="BB19" s="35" t="s">
        <v>79</v>
      </c>
      <c r="BC19" s="170"/>
      <c r="BD19" s="198"/>
      <c r="BE19" s="198"/>
      <c r="BF19" s="125"/>
      <c r="BG19" s="125"/>
      <c r="BH19" s="62"/>
      <c r="BI19" s="193"/>
      <c r="BJ19" s="170"/>
      <c r="BK19" s="125"/>
    </row>
    <row r="20" spans="1:64" ht="13.5" customHeight="1">
      <c r="A20" s="12"/>
      <c r="B20" s="73" t="s">
        <v>2</v>
      </c>
      <c r="C20" s="78" t="str">
        <f t="shared" ref="C20:AG20" si="4">TEXT(C19,"aaa")</f>
        <v>土</v>
      </c>
      <c r="D20" s="78" t="str">
        <f t="shared" si="4"/>
        <v>日</v>
      </c>
      <c r="E20" s="78" t="str">
        <f t="shared" si="4"/>
        <v>月</v>
      </c>
      <c r="F20" s="78" t="str">
        <f t="shared" si="4"/>
        <v>火</v>
      </c>
      <c r="G20" s="78" t="str">
        <f t="shared" si="4"/>
        <v>水</v>
      </c>
      <c r="H20" s="78" t="str">
        <f t="shared" si="4"/>
        <v>木</v>
      </c>
      <c r="I20" s="78" t="str">
        <f t="shared" si="4"/>
        <v>金</v>
      </c>
      <c r="J20" s="78" t="str">
        <f t="shared" si="4"/>
        <v>土</v>
      </c>
      <c r="K20" s="78" t="str">
        <f t="shared" si="4"/>
        <v>日</v>
      </c>
      <c r="L20" s="78" t="str">
        <f t="shared" si="4"/>
        <v>月</v>
      </c>
      <c r="M20" s="78" t="str">
        <f t="shared" si="4"/>
        <v>火</v>
      </c>
      <c r="N20" s="78" t="str">
        <f t="shared" si="4"/>
        <v>水</v>
      </c>
      <c r="O20" s="78" t="str">
        <f t="shared" si="4"/>
        <v>木</v>
      </c>
      <c r="P20" s="78" t="str">
        <f t="shared" si="4"/>
        <v>金</v>
      </c>
      <c r="Q20" s="78" t="str">
        <f t="shared" si="4"/>
        <v>土</v>
      </c>
      <c r="R20" s="78" t="str">
        <f t="shared" si="4"/>
        <v>日</v>
      </c>
      <c r="S20" s="78" t="str">
        <f t="shared" si="4"/>
        <v>月</v>
      </c>
      <c r="T20" s="78" t="str">
        <f t="shared" si="4"/>
        <v>火</v>
      </c>
      <c r="U20" s="78" t="str">
        <f t="shared" si="4"/>
        <v>水</v>
      </c>
      <c r="V20" s="78" t="str">
        <f t="shared" si="4"/>
        <v>木</v>
      </c>
      <c r="W20" s="78" t="str">
        <f t="shared" si="4"/>
        <v>金</v>
      </c>
      <c r="X20" s="78" t="str">
        <f t="shared" si="4"/>
        <v>土</v>
      </c>
      <c r="Y20" s="78" t="str">
        <f t="shared" si="4"/>
        <v>日</v>
      </c>
      <c r="Z20" s="78" t="str">
        <f t="shared" si="4"/>
        <v>月</v>
      </c>
      <c r="AA20" s="78" t="str">
        <f t="shared" si="4"/>
        <v>火</v>
      </c>
      <c r="AB20" s="78" t="str">
        <f t="shared" si="4"/>
        <v>水</v>
      </c>
      <c r="AC20" s="78" t="str">
        <f t="shared" si="4"/>
        <v>木</v>
      </c>
      <c r="AD20" s="78" t="str">
        <f t="shared" si="4"/>
        <v>金</v>
      </c>
      <c r="AE20" s="78" t="str">
        <f>TEXT(AE19,"aaa")</f>
        <v>土</v>
      </c>
      <c r="AF20" s="78" t="str">
        <f t="shared" si="4"/>
        <v>日</v>
      </c>
      <c r="AG20" s="79" t="str">
        <f t="shared" si="4"/>
        <v/>
      </c>
      <c r="AH20" s="228" t="s">
        <v>90</v>
      </c>
      <c r="AI20" s="195" t="s">
        <v>91</v>
      </c>
      <c r="AJ20" s="195" t="s">
        <v>92</v>
      </c>
      <c r="AK20" s="195" t="s">
        <v>93</v>
      </c>
      <c r="AL20" s="196" t="s">
        <v>94</v>
      </c>
      <c r="AM20" s="177" t="s">
        <v>44</v>
      </c>
      <c r="AN20" s="178" t="s">
        <v>12</v>
      </c>
      <c r="AO20" s="179" t="s">
        <v>51</v>
      </c>
      <c r="AP20" s="180" t="s">
        <v>44</v>
      </c>
      <c r="AQ20" s="183" t="s">
        <v>13</v>
      </c>
      <c r="AR20" s="201"/>
      <c r="AS20" s="204"/>
      <c r="AT20" s="186">
        <f>COUNT(C19:AG19)</f>
        <v>30</v>
      </c>
      <c r="AU20" s="155">
        <f>AT20-AR22</f>
        <v>30</v>
      </c>
      <c r="AV20" s="170">
        <f>SUM(AU$8:AU23)</f>
        <v>45</v>
      </c>
      <c r="AW20" s="155">
        <f>AT20-AR24</f>
        <v>30</v>
      </c>
      <c r="AX20" s="170">
        <f>SUM(AW$8:AW23)</f>
        <v>45</v>
      </c>
      <c r="AY20" s="170">
        <f>COUNTIF(C23:AG23,"○")+COUNTIF(C23:AG23,"●")</f>
        <v>0</v>
      </c>
      <c r="AZ20" s="170">
        <f>SUM(AY$9:AY24)</f>
        <v>0</v>
      </c>
      <c r="BA20" s="170">
        <f>COUNTIF(C25:AG25,"○")+COUNTIF(C25:AG25,"●")</f>
        <v>0</v>
      </c>
      <c r="BB20" s="170">
        <f>SUM(BA$10:BA25)</f>
        <v>0</v>
      </c>
      <c r="BC20" s="125">
        <f>COUNTIF(C20:AG20,"土")+COUNTIF(C20:AG20,"日")</f>
        <v>10</v>
      </c>
      <c r="BD20" s="137"/>
      <c r="BE20" s="137"/>
      <c r="BF20" s="125" t="str">
        <f ca="1">IF(OR(BD21/AU20&lt;0.285,BD21=0),"特例","特例なし")</f>
        <v>特例なし</v>
      </c>
      <c r="BG20" s="125" t="str">
        <f ca="1">IF(OR(BE21/AW20&lt;0.285,BE21=0),"特例","特例なし")</f>
        <v>特例なし</v>
      </c>
      <c r="BH20" s="171" t="s">
        <v>108</v>
      </c>
      <c r="BI20" s="232">
        <f>ABS(IF(WEEKDAY(C18,3)=0,7,WEEKDAY(C18,3)-7))</f>
        <v>2</v>
      </c>
      <c r="BJ20" s="125">
        <f ca="1">IF($AO$340="計画",IF(AU20=0,1,IF(AO23="達成",1,IF(AO23="達成※",1,0))),IF(AW20=0,1,IF(AO25="達成",1,IF(AO25="達成※",1,0))))</f>
        <v>0</v>
      </c>
      <c r="BK20" s="125">
        <f ca="1">IF($AO$340="計画",IF(COUNTIF(AH24:AL24,"未")=0,1,0),IF(COUNTIF(AH26:AL26,"未")=0,1,0))</f>
        <v>0</v>
      </c>
    </row>
    <row r="21" spans="1:64" ht="33.950000000000003" customHeight="1">
      <c r="A21" s="12"/>
      <c r="B21" s="254" t="s">
        <v>3</v>
      </c>
      <c r="C21" s="235" t="str">
        <f>IFERROR(VLOOKUP(C19,祝日一覧!A:C,3,FALSE),"")</f>
        <v/>
      </c>
      <c r="D21" s="235" t="str">
        <f>IFERROR(VLOOKUP(D19,祝日一覧!A:C,3,FALSE),"")</f>
        <v/>
      </c>
      <c r="E21" s="235" t="str">
        <f>IFERROR(VLOOKUP(E19,祝日一覧!A:C,3,FALSE),"")</f>
        <v>文化の日</v>
      </c>
      <c r="F21" s="235" t="str">
        <f>IFERROR(VLOOKUP(F19,祝日一覧!A:C,3,FALSE),"")</f>
        <v/>
      </c>
      <c r="G21" s="235" t="str">
        <f>IFERROR(VLOOKUP(G19,祝日一覧!A:C,3,FALSE),"")</f>
        <v/>
      </c>
      <c r="H21" s="235" t="str">
        <f>IFERROR(VLOOKUP(H19,祝日一覧!A:C,3,FALSE),"")</f>
        <v/>
      </c>
      <c r="I21" s="235" t="str">
        <f>IFERROR(VLOOKUP(I19,祝日一覧!A:C,3,FALSE),"")</f>
        <v/>
      </c>
      <c r="J21" s="235" t="str">
        <f>IFERROR(VLOOKUP(J19,祝日一覧!A:C,3,FALSE),"")</f>
        <v/>
      </c>
      <c r="K21" s="235" t="str">
        <f>IFERROR(VLOOKUP(K19,祝日一覧!A:C,3,FALSE),"")</f>
        <v/>
      </c>
      <c r="L21" s="235" t="str">
        <f>IFERROR(VLOOKUP(L19,祝日一覧!A:C,3,FALSE),"")</f>
        <v/>
      </c>
      <c r="M21" s="235" t="str">
        <f>IFERROR(VLOOKUP(M19,祝日一覧!A:C,3,FALSE),"")</f>
        <v/>
      </c>
      <c r="N21" s="235" t="str">
        <f>IFERROR(VLOOKUP(N19,祝日一覧!A:C,3,FALSE),"")</f>
        <v/>
      </c>
      <c r="O21" s="235" t="str">
        <f>IFERROR(VLOOKUP(O19,祝日一覧!A:C,3,FALSE),"")</f>
        <v/>
      </c>
      <c r="P21" s="235" t="str">
        <f>IFERROR(VLOOKUP(P19,祝日一覧!A:C,3,FALSE),"")</f>
        <v/>
      </c>
      <c r="Q21" s="235" t="str">
        <f>IFERROR(VLOOKUP(Q19,祝日一覧!A:C,3,FALSE),"")</f>
        <v/>
      </c>
      <c r="R21" s="235" t="str">
        <f>IFERROR(VLOOKUP(R19,祝日一覧!A:C,3,FALSE),"")</f>
        <v/>
      </c>
      <c r="S21" s="235" t="str">
        <f>IFERROR(VLOOKUP(S19,祝日一覧!A:C,3,FALSE),"")</f>
        <v/>
      </c>
      <c r="T21" s="235" t="str">
        <f>IFERROR(VLOOKUP(T19,祝日一覧!A:C,3,FALSE),"")</f>
        <v/>
      </c>
      <c r="U21" s="235" t="str">
        <f>IFERROR(VLOOKUP(U19,祝日一覧!A:C,3,FALSE),"")</f>
        <v/>
      </c>
      <c r="V21" s="235" t="str">
        <f>IFERROR(VLOOKUP(V19,祝日一覧!A:C,3,FALSE),"")</f>
        <v/>
      </c>
      <c r="W21" s="235" t="str">
        <f>IFERROR(VLOOKUP(W19,祝日一覧!A:C,3,FALSE),"")</f>
        <v/>
      </c>
      <c r="X21" s="235" t="str">
        <f>IFERROR(VLOOKUP(X19,祝日一覧!A:C,3,FALSE),"")</f>
        <v/>
      </c>
      <c r="Y21" s="235" t="str">
        <f>IFERROR(VLOOKUP(Y19,祝日一覧!A:C,3,FALSE),"")</f>
        <v>勤労感謝の日</v>
      </c>
      <c r="Z21" s="235" t="str">
        <f>IFERROR(VLOOKUP(Z19,祝日一覧!A:C,3,FALSE),"")</f>
        <v>振替休日</v>
      </c>
      <c r="AA21" s="235" t="str">
        <f>IFERROR(VLOOKUP(AA19,祝日一覧!A:C,3,FALSE),"")</f>
        <v/>
      </c>
      <c r="AB21" s="235" t="str">
        <f>IFERROR(VLOOKUP(AB19,祝日一覧!A:C,3,FALSE),"")</f>
        <v/>
      </c>
      <c r="AC21" s="235" t="str">
        <f>IFERROR(VLOOKUP(AC19,祝日一覧!A:C,3,FALSE),"")</f>
        <v/>
      </c>
      <c r="AD21" s="235" t="str">
        <f>IFERROR(VLOOKUP(AD19,祝日一覧!A:C,3,FALSE),"")</f>
        <v/>
      </c>
      <c r="AE21" s="235" t="str">
        <f>IFERROR(VLOOKUP(AE19,祝日一覧!A:C,3,FALSE),"")</f>
        <v/>
      </c>
      <c r="AF21" s="235" t="str">
        <f>IFERROR(VLOOKUP(AF19,祝日一覧!A:C,3,FALSE),"")</f>
        <v/>
      </c>
      <c r="AG21" s="245" t="str">
        <f>IFERROR(VLOOKUP(AG19,祝日一覧!A:C,3,FALSE),"")</f>
        <v/>
      </c>
      <c r="AH21" s="228"/>
      <c r="AI21" s="195"/>
      <c r="AJ21" s="195"/>
      <c r="AK21" s="195"/>
      <c r="AL21" s="196"/>
      <c r="AM21" s="177"/>
      <c r="AN21" s="178"/>
      <c r="AO21" s="179"/>
      <c r="AP21" s="181"/>
      <c r="AQ21" s="184"/>
      <c r="AR21" s="39" t="s">
        <v>84</v>
      </c>
      <c r="AS21" s="40" t="s">
        <v>84</v>
      </c>
      <c r="AT21" s="186"/>
      <c r="AU21" s="156"/>
      <c r="AV21" s="170"/>
      <c r="AW21" s="156"/>
      <c r="AX21" s="170"/>
      <c r="AY21" s="170"/>
      <c r="AZ21" s="170"/>
      <c r="BA21" s="170"/>
      <c r="BB21" s="170"/>
      <c r="BC21" s="125"/>
      <c r="BD21" s="174">
        <f ca="1">BC20-AS22</f>
        <v>10</v>
      </c>
      <c r="BE21" s="174">
        <f ca="1">BC20-AS24</f>
        <v>10</v>
      </c>
      <c r="BF21" s="125"/>
      <c r="BG21" s="125"/>
      <c r="BH21" s="172"/>
      <c r="BI21" s="232">
        <f>WEEKDAY(C17,3)</f>
        <v>5</v>
      </c>
      <c r="BJ21" s="125"/>
      <c r="BK21" s="125"/>
      <c r="BL21" s="76"/>
    </row>
    <row r="22" spans="1:64" s="51" customFormat="1" ht="53.1" customHeight="1">
      <c r="A22" s="43"/>
      <c r="B22" s="254"/>
      <c r="C22" s="236"/>
      <c r="D22" s="236"/>
      <c r="E22" s="236"/>
      <c r="F22" s="236"/>
      <c r="G22" s="236"/>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46"/>
      <c r="AH22" s="44" t="str">
        <f>IF($BI20=7,DBCS(1&amp;"日～"&amp;7&amp;"日"),DBCS("前"&amp;DAY(EOMONTH($C18-1,0))-6+$BI20&amp;"日～"&amp;$BI20&amp;"日"))</f>
        <v>前２７日～２日</v>
      </c>
      <c r="AI22" s="45" t="str">
        <f>DBCS($BI20+1&amp;"日～"&amp;$BI20+7&amp;"日")</f>
        <v>３日～９日</v>
      </c>
      <c r="AJ22" s="45" t="str">
        <f>DBCS($BI20+8&amp;"日～"&amp;$BI20+14&amp;"日")</f>
        <v>１０日～１６日</v>
      </c>
      <c r="AK22" s="45" t="str">
        <f>DBCS($BI20+15&amp;"日～"&amp;$BI20+21&amp;"日")</f>
        <v>１７日～２３日</v>
      </c>
      <c r="AL22" s="46" t="str">
        <f>IF(AND(BI20=7,BI23=0),"-",IF($BI25=3,"-",DBCS($BI20+22&amp;"日～"&amp;$BI20+28&amp;"日")))</f>
        <v>２４日～３０日</v>
      </c>
      <c r="AM22" s="177"/>
      <c r="AN22" s="178"/>
      <c r="AO22" s="179"/>
      <c r="AP22" s="182"/>
      <c r="AQ22" s="185"/>
      <c r="AR22" s="39">
        <f>COUNTIF(C23:AG24,"外")</f>
        <v>0</v>
      </c>
      <c r="AS22" s="40">
        <f ca="1">COUNTIF(OFFSET(C23,0,MAX(5-WEEKDAY(C18,3),0),1,MIN(7-WEEKDAY(C18,3),2)),"外")+COUNTIF(OFFSET(C23,0,MAX(5-WEEKDAY(C18,3),0)+7,1,2),"外")+COUNTIF(OFFSET(C23,0,MAX(5-WEEKDAY(C18,3),0)+14,1,2),"外")+COUNTIF(OFFSET(C23,0,MAX(5-WEEKDAY(C18,3),0)+21,1,2),"外")+IF(BI22-BI20&lt;27,0,COUNTIF(OFFSET(C23,0,BI20+26,1,MIN(7-BI23,2)),"外"))</f>
        <v>0</v>
      </c>
      <c r="AT22" s="186"/>
      <c r="AU22" s="156"/>
      <c r="AV22" s="170"/>
      <c r="AW22" s="156"/>
      <c r="AX22" s="170"/>
      <c r="AY22" s="170"/>
      <c r="AZ22" s="170"/>
      <c r="BA22" s="170"/>
      <c r="BB22" s="170"/>
      <c r="BC22" s="125"/>
      <c r="BD22" s="175"/>
      <c r="BE22" s="175"/>
      <c r="BF22" s="125"/>
      <c r="BG22" s="125"/>
      <c r="BH22" s="47" t="s">
        <v>109</v>
      </c>
      <c r="BI22" s="48">
        <f>DAY(EOMONTH(C18,0))</f>
        <v>30</v>
      </c>
      <c r="BJ22" s="125"/>
      <c r="BK22" s="125"/>
    </row>
    <row r="23" spans="1:64" s="18" customFormat="1" ht="29.1" customHeight="1">
      <c r="A23" s="52"/>
      <c r="B23" s="251" t="s">
        <v>88</v>
      </c>
      <c r="C23" s="233"/>
      <c r="D23" s="233"/>
      <c r="E23" s="233"/>
      <c r="F23" s="233"/>
      <c r="G23" s="233"/>
      <c r="H23" s="233"/>
      <c r="I23" s="233"/>
      <c r="J23" s="233"/>
      <c r="K23" s="233"/>
      <c r="L23" s="233"/>
      <c r="M23" s="233"/>
      <c r="N23" s="233"/>
      <c r="O23" s="233"/>
      <c r="P23" s="233"/>
      <c r="Q23" s="233"/>
      <c r="R23" s="233"/>
      <c r="S23" s="233"/>
      <c r="T23" s="233"/>
      <c r="U23" s="233"/>
      <c r="V23" s="233"/>
      <c r="W23" s="233"/>
      <c r="X23" s="233"/>
      <c r="Y23" s="233"/>
      <c r="Z23" s="233"/>
      <c r="AA23" s="233"/>
      <c r="AB23" s="233"/>
      <c r="AC23" s="233"/>
      <c r="AD23" s="233"/>
      <c r="AE23" s="233"/>
      <c r="AF23" s="233"/>
      <c r="AG23" s="249"/>
      <c r="AH23" s="53">
        <f ca="1">IF(BI20=7,COUNTIF(OFFSET($C23,0,0,1,$BI20),"○")+COUNTIF(OFFSET($C23,0,$BI20,1,7),"●"),COUNTIF(OFFSET($C23,0,0,1,$BI20),"○")+COUNTIF(OFFSET($C23,-10,DAY(EOMONTH(C18-1,0))-7+BI20,1,7-$BI20),"○")+COUNTIF(OFFSET(C23,0,BI20,1,7),"●"))</f>
        <v>0</v>
      </c>
      <c r="AI23" s="54">
        <f ca="1">COUNTIF(OFFSET($C23,0,$BI20,1,7),"○")+COUNTIF(OFFSET($C23,0,$BI20+7,1,7),"●")</f>
        <v>0</v>
      </c>
      <c r="AJ23" s="54">
        <f ca="1">COUNTIF(OFFSET($C23,0,$BI20+7,1,7),"○")+COUNTIF(OFFSET($C23,0,$BI20+14,1,7),"●")</f>
        <v>0</v>
      </c>
      <c r="AK23" s="54">
        <f ca="1">IF(BI25=3,COUNTIF(OFFSET($C23,0,$BI20+14,1,7),"○")+IFERROR(COUNTIF(OFFSET(C23,0,BI20+22,1,BI23),"●"),0)+COUNTIF(OFFSET(C23,10,0,1,7-BI23),"●"),COUNTIF(OFFSET($C23,0,$BI20+14,1,7),"○")+COUNTIF(OFFSET($C23,0,$BI20+21,1,7),"●"))</f>
        <v>0</v>
      </c>
      <c r="AL23" s="55">
        <f ca="1">IF((BI25+SIGN(BI20))&lt;5,"-",IF(BI23=0,COUNTIF(OFFSET(C23,0,BI20+21,1,7),"○")+COUNTIF(OFFSET(C23,10,0,1,7-BI23),"●"),COUNTIF(OFFSET(C23,0,BI20+21,1,7),"○")+COUNTIF(OFFSET(C23,0,BI20+28,1,BI23),"●")+COUNTIF(OFFSET(C23,10,1,7-BI23,),"●")))</f>
        <v>0</v>
      </c>
      <c r="AM23" s="145">
        <f>AY20</f>
        <v>0</v>
      </c>
      <c r="AN23" s="147">
        <f>IF(AU20=0,"対象外",AM23/AU20)</f>
        <v>0</v>
      </c>
      <c r="AO23" s="149" t="str">
        <f ca="1">IF(AU20=0,"対象外",IF(AM23/AU20&gt;=0.285,"達成",IF(AM23&gt;=BF23,"達成※","未")))</f>
        <v>未</v>
      </c>
      <c r="AP23" s="151">
        <f>AZ20</f>
        <v>0</v>
      </c>
      <c r="AQ23" s="153">
        <f>IFERROR(AP23/AV20,"")</f>
        <v>0</v>
      </c>
      <c r="AR23" s="39" t="s">
        <v>85</v>
      </c>
      <c r="AS23" s="40" t="s">
        <v>85</v>
      </c>
      <c r="AT23" s="186"/>
      <c r="AU23" s="156"/>
      <c r="AV23" s="170"/>
      <c r="AW23" s="156"/>
      <c r="AX23" s="170"/>
      <c r="AY23" s="170"/>
      <c r="AZ23" s="170"/>
      <c r="BA23" s="170"/>
      <c r="BB23" s="170"/>
      <c r="BC23" s="125"/>
      <c r="BD23" s="175"/>
      <c r="BE23" s="175"/>
      <c r="BF23" s="125" t="str">
        <f ca="1">IF(OR(BD21/AU20&lt;0.285,BD21=0),BD21,"-")</f>
        <v>-</v>
      </c>
      <c r="BG23" s="174" t="str">
        <f ca="1">IF(OR(BE21/AW20&lt;0.285,BE21=0),BE21,"-")</f>
        <v>-</v>
      </c>
      <c r="BH23" s="56" t="s">
        <v>110</v>
      </c>
      <c r="BI23" s="57">
        <f>MOD(BI22-BI20,7)</f>
        <v>0</v>
      </c>
      <c r="BJ23" s="125"/>
      <c r="BK23" s="125"/>
    </row>
    <row r="24" spans="1:64" s="18" customFormat="1" ht="29.1" customHeight="1">
      <c r="A24" s="52"/>
      <c r="B24" s="255"/>
      <c r="C24" s="239"/>
      <c r="D24" s="239"/>
      <c r="E24" s="239"/>
      <c r="F24" s="239"/>
      <c r="G24" s="239"/>
      <c r="H24" s="239"/>
      <c r="I24" s="239"/>
      <c r="J24" s="239"/>
      <c r="K24" s="239"/>
      <c r="L24" s="239"/>
      <c r="M24" s="239"/>
      <c r="N24" s="239"/>
      <c r="O24" s="239"/>
      <c r="P24" s="239"/>
      <c r="Q24" s="239"/>
      <c r="R24" s="239"/>
      <c r="S24" s="239"/>
      <c r="T24" s="239"/>
      <c r="U24" s="239"/>
      <c r="V24" s="239"/>
      <c r="W24" s="239"/>
      <c r="X24" s="239"/>
      <c r="Y24" s="239"/>
      <c r="Z24" s="239"/>
      <c r="AA24" s="239"/>
      <c r="AB24" s="239"/>
      <c r="AC24" s="239"/>
      <c r="AD24" s="239"/>
      <c r="AE24" s="239"/>
      <c r="AF24" s="239"/>
      <c r="AG24" s="253"/>
      <c r="AH24" s="58" t="str">
        <f ca="1">IF(BI20=1,
IF((2-COUNTIF(OFFSET(C23,0,0,1,1),"外")-COUNTIF(OFFSET(C23,-10,BI12-1),"外"))&lt;=AH23,"達成","未"),
IF((2-COUNTIF(OFFSET(C23,0,MAX(5-WEEKDAY(C18,3),0),1,2),"外"))&lt;=AH23,"達成","未"))</f>
        <v>未</v>
      </c>
      <c r="AI24" s="54" t="str">
        <f ca="1">IF((2-COUNTIF(OFFSET($C23,0,$BI20+5,1,2),"外"))&lt;=AI23,"達成","未")</f>
        <v>未</v>
      </c>
      <c r="AJ24" s="54" t="str">
        <f ca="1">IF((2-COUNTIF(OFFSET($C23,0,$BI20+12,1,2),"外"))&lt;=AJ23,"達成","未")</f>
        <v>未</v>
      </c>
      <c r="AK24" s="54" t="str">
        <f ca="1">IF((2-COUNTIF(OFFSET($C23,0,$BI20+19,1,2),"外"))&lt;=AK23,"達成","未")</f>
        <v>未</v>
      </c>
      <c r="AL24" s="55" t="str">
        <f ca="1">IF((BI25+SIGN(BI20))&lt;5,"-",IF((2-COUNTIF(OFFSET($C23,0,$BI20+26,1,2),"外"))&lt;=AL23,"達成","未"))</f>
        <v>未</v>
      </c>
      <c r="AM24" s="163"/>
      <c r="AN24" s="164"/>
      <c r="AO24" s="165"/>
      <c r="AP24" s="166"/>
      <c r="AQ24" s="187"/>
      <c r="AR24" s="188">
        <f>COUNTIF(C25:AG26,"外")</f>
        <v>0</v>
      </c>
      <c r="AS24" s="190">
        <f ca="1">COUNTIF(OFFSET(C25,0,MAX(5-WEEKDAY(C18,3),0),1,MIN(7-WEEKDAY(C18,3),2)),"外")+COUNTIF(OFFSET(C25,0,MAX(5-WEEKDAY(C18,3),0)+7,1,2),"外")+COUNTIF(OFFSET(C25,0,MAX(5-WEEKDAY(C18,3),0)+14,1,2),"外")+COUNTIF(OFFSET(C25,0,MAX(5-WEEKDAY(C18,3),0)+21,1,2),"外")+IF(BI22-BI20&lt;27,0,COUNTIF(OFFSET(C25,0,BI20+26,1,MIN(7-BI23,2)),"外"))</f>
        <v>0</v>
      </c>
      <c r="AT24" s="186"/>
      <c r="AU24" s="156"/>
      <c r="AV24" s="170"/>
      <c r="AW24" s="156"/>
      <c r="AX24" s="170"/>
      <c r="AY24" s="170"/>
      <c r="AZ24" s="170"/>
      <c r="BA24" s="170"/>
      <c r="BB24" s="170"/>
      <c r="BC24" s="125"/>
      <c r="BD24" s="175"/>
      <c r="BE24" s="175"/>
      <c r="BF24" s="125"/>
      <c r="BG24" s="175"/>
      <c r="BH24" s="59" t="s">
        <v>112</v>
      </c>
      <c r="BI24" s="57">
        <f>SIGN(BI20)+SIGN(BI23)+BI25</f>
        <v>5</v>
      </c>
      <c r="BJ24" s="125"/>
      <c r="BK24" s="125"/>
    </row>
    <row r="25" spans="1:64" s="18" customFormat="1" ht="29.1" customHeight="1">
      <c r="A25" s="52"/>
      <c r="B25" s="251" t="s">
        <v>137</v>
      </c>
      <c r="C25" s="233"/>
      <c r="D25" s="233"/>
      <c r="E25" s="233"/>
      <c r="F25" s="233"/>
      <c r="G25" s="233"/>
      <c r="H25" s="233"/>
      <c r="I25" s="233"/>
      <c r="J25" s="233"/>
      <c r="K25" s="233"/>
      <c r="L25" s="233"/>
      <c r="M25" s="233"/>
      <c r="N25" s="233"/>
      <c r="O25" s="233"/>
      <c r="P25" s="233"/>
      <c r="Q25" s="233"/>
      <c r="R25" s="233"/>
      <c r="S25" s="233"/>
      <c r="T25" s="233"/>
      <c r="U25" s="233"/>
      <c r="V25" s="233"/>
      <c r="W25" s="233"/>
      <c r="X25" s="233"/>
      <c r="Y25" s="233"/>
      <c r="Z25" s="233"/>
      <c r="AA25" s="233"/>
      <c r="AB25" s="233"/>
      <c r="AC25" s="233"/>
      <c r="AD25" s="233"/>
      <c r="AE25" s="233"/>
      <c r="AF25" s="233"/>
      <c r="AG25" s="249"/>
      <c r="AH25" s="53">
        <f ca="1">IF(BI20=7,COUNTIF(OFFSET($C25,0,0,1,$BI20),"○")+COUNTIF(OFFSET($C25,0,$BI20,1,7),"●"),COUNTIF(OFFSET($C25,0,0,1,$BI20),"○")+COUNTIF(OFFSET($C25,-10,DAY(EOMONTH(C18-1,0))-7+BI20,1,7-$BI20),"○")+COUNTIF(OFFSET(C25,0,BI20,1,7),"●"))</f>
        <v>0</v>
      </c>
      <c r="AI25" s="60">
        <f ca="1">COUNTIF(OFFSET($C25,0,$BI20,1,7),"○")+COUNTIF(OFFSET($C25,0,$BI20+7,1,7),"●")</f>
        <v>0</v>
      </c>
      <c r="AJ25" s="60">
        <f ca="1">COUNTIF(OFFSET($C25,0,$BI20+7,1,7),"○")+COUNTIF(OFFSET($C25,0,$BI20+14,1,7),"●")</f>
        <v>0</v>
      </c>
      <c r="AK25" s="60">
        <f ca="1">IF(BI25=3,COUNTIF(OFFSET($C25,0,$BI20+14,1,7),"○")+IFERROR(COUNTIF(OFFSET(C25,0,BI20+22,1,BI23),"●"),0)+COUNTIF(OFFSET(C25,10,0,1,7-BI23),"●"),COUNTIF(OFFSET($C25,0,$BI20+14,1,7),"○")+COUNTIF(OFFSET($C25,0,$BI20+21,1,7),"●"))</f>
        <v>0</v>
      </c>
      <c r="AL25" s="61">
        <f ca="1">IF((BI25+SIGN(BI20))&lt;5,"-",IF(BI23=0,COUNTIF(OFFSET(C25,0,BI20+21,1,7),"○")+COUNTIF(OFFSET(C25,10,0,1,7-BI23),"●"),COUNTIF(OFFSET(C25,0,BI20+21,1,7),"○")+COUNTIF(OFFSET(C25,0,BI20+28,1,BI23),"●")+COUNTIF(OFFSET(C25,10,1,7-BI23,),"●")))</f>
        <v>0</v>
      </c>
      <c r="AM25" s="145">
        <f>BA20</f>
        <v>0</v>
      </c>
      <c r="AN25" s="147">
        <f>IF(AU20=0,"対象外",AM25/AU20)</f>
        <v>0</v>
      </c>
      <c r="AO25" s="149" t="str">
        <f ca="1">IF(AU20=0,"対象外",IF(AM25/AU20&gt;=0.285,"達成",IF(AM25&gt;=BG23,"達成※","未")))</f>
        <v>未</v>
      </c>
      <c r="AP25" s="151">
        <f>BB20</f>
        <v>0</v>
      </c>
      <c r="AQ25" s="153">
        <f>IFERROR(AP25/AX20,"")</f>
        <v>0</v>
      </c>
      <c r="AR25" s="189"/>
      <c r="AS25" s="191"/>
      <c r="AT25" s="186"/>
      <c r="AU25" s="157"/>
      <c r="AV25" s="170"/>
      <c r="AW25" s="157"/>
      <c r="AX25" s="170"/>
      <c r="AY25" s="170"/>
      <c r="AZ25" s="170"/>
      <c r="BA25" s="170"/>
      <c r="BB25" s="170"/>
      <c r="BC25" s="125"/>
      <c r="BD25" s="176"/>
      <c r="BE25" s="176"/>
      <c r="BF25" s="125"/>
      <c r="BG25" s="176"/>
      <c r="BH25" s="63" t="s">
        <v>111</v>
      </c>
      <c r="BI25" s="92">
        <f>ROUNDDOWN((BI22-BI20)/7,0)</f>
        <v>4</v>
      </c>
      <c r="BJ25" s="125"/>
      <c r="BK25" s="125"/>
    </row>
    <row r="26" spans="1:64" s="18" customFormat="1" ht="29.1" customHeight="1" thickBot="1">
      <c r="A26" s="52"/>
      <c r="B26" s="252"/>
      <c r="C26" s="234"/>
      <c r="D26" s="234"/>
      <c r="E26" s="234"/>
      <c r="F26" s="234"/>
      <c r="G26" s="234"/>
      <c r="H26" s="234"/>
      <c r="I26" s="234"/>
      <c r="J26" s="234"/>
      <c r="K26" s="234"/>
      <c r="L26" s="234"/>
      <c r="M26" s="234"/>
      <c r="N26" s="234"/>
      <c r="O26" s="234"/>
      <c r="P26" s="234"/>
      <c r="Q26" s="234"/>
      <c r="R26" s="234"/>
      <c r="S26" s="234"/>
      <c r="T26" s="234"/>
      <c r="U26" s="234"/>
      <c r="V26" s="234"/>
      <c r="W26" s="234"/>
      <c r="X26" s="234"/>
      <c r="Y26" s="234"/>
      <c r="Z26" s="234"/>
      <c r="AA26" s="234"/>
      <c r="AB26" s="234"/>
      <c r="AC26" s="234"/>
      <c r="AD26" s="234"/>
      <c r="AE26" s="234"/>
      <c r="AF26" s="234"/>
      <c r="AG26" s="250"/>
      <c r="AH26" s="77" t="str">
        <f ca="1">IF(BI20=1,
IF((2-COUNTIF(OFFSET(C25,0,0,1,1),"外")-COUNTIF(OFFSET(C25,-10,BI12-1),"外"))&lt;=AH25,"達成","未"),
IF((2-COUNTIF(OFFSET(C25,0,MAX(5-WEEKDAY(C18,3),0),1,2),"外"))&lt;=AH25,"達成","未"))</f>
        <v>未</v>
      </c>
      <c r="AI26" s="66" t="str">
        <f ca="1">IF((2-COUNTIF(OFFSET($C25,0,$BI20+5,1,2),"外"))&lt;=AI25,"達成","未")</f>
        <v>未</v>
      </c>
      <c r="AJ26" s="66" t="str">
        <f ca="1">IF((2-COUNTIF(OFFSET($C25,0,$BI20+12,1,2),"外"))&lt;=AJ25,"達成","未")</f>
        <v>未</v>
      </c>
      <c r="AK26" s="66" t="str">
        <f ca="1">IF((2-COUNTIF(OFFSET($C25,0,$BI20+19,1,2),"外"))&lt;=AK25,"達成","未")</f>
        <v>未</v>
      </c>
      <c r="AL26" s="67" t="str">
        <f ca="1">IF((BI25+SIGN(BI20))&lt;5,"-",IF((2-COUNTIF(OFFSET($C25,0,$BI20+26,1,2),"外"))&lt;=AL25,"達成","未"))</f>
        <v>未</v>
      </c>
      <c r="AM26" s="146"/>
      <c r="AN26" s="148"/>
      <c r="AO26" s="150"/>
      <c r="AP26" s="152"/>
      <c r="AQ26" s="154"/>
      <c r="AR26" s="68"/>
      <c r="AS26" s="68"/>
      <c r="AT26" s="22"/>
      <c r="AU26" s="22"/>
      <c r="AV26" s="22"/>
      <c r="AW26" s="22"/>
      <c r="AX26" s="22"/>
      <c r="AY26" s="22"/>
      <c r="AZ26" s="22"/>
      <c r="BA26" s="22"/>
      <c r="BB26" s="22"/>
      <c r="BC26" s="69"/>
      <c r="BD26" s="69"/>
      <c r="BE26" s="69"/>
      <c r="BF26" s="69"/>
      <c r="BG26" s="69"/>
      <c r="BH26" s="69"/>
      <c r="BI26" s="70"/>
      <c r="BJ26" s="69"/>
      <c r="BK26" s="15"/>
    </row>
    <row r="27" spans="1:64" ht="14.25" thickBot="1">
      <c r="A27" s="12"/>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Z27" s="16"/>
      <c r="BA27" s="16"/>
      <c r="BB27" s="16"/>
    </row>
    <row r="28" spans="1:64" ht="13.5" customHeight="1">
      <c r="A28" s="12"/>
      <c r="B28" s="29" t="s">
        <v>0</v>
      </c>
      <c r="C28" s="207">
        <f>DATE(YEAR(C18),MONTH(C18)+1,DAY(C18))</f>
        <v>45992</v>
      </c>
      <c r="D28" s="207"/>
      <c r="E28" s="207"/>
      <c r="F28" s="207"/>
      <c r="G28" s="207"/>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8"/>
      <c r="AH28" s="209" t="s">
        <v>136</v>
      </c>
      <c r="AI28" s="210"/>
      <c r="AJ28" s="210"/>
      <c r="AK28" s="210"/>
      <c r="AL28" s="243"/>
      <c r="AM28" s="215" t="s">
        <v>50</v>
      </c>
      <c r="AN28" s="216"/>
      <c r="AO28" s="247"/>
      <c r="AP28" s="221" t="s">
        <v>11</v>
      </c>
      <c r="AQ28" s="222"/>
      <c r="AR28" s="199" t="s">
        <v>113</v>
      </c>
      <c r="AS28" s="202" t="s">
        <v>114</v>
      </c>
      <c r="AT28" s="205" t="s">
        <v>15</v>
      </c>
      <c r="AU28" s="155" t="s">
        <v>115</v>
      </c>
      <c r="AV28" s="197" t="s">
        <v>116</v>
      </c>
      <c r="AW28" s="155" t="s">
        <v>118</v>
      </c>
      <c r="AX28" s="197" t="s">
        <v>117</v>
      </c>
      <c r="AY28" s="155" t="s">
        <v>80</v>
      </c>
      <c r="AZ28" s="155" t="s">
        <v>81</v>
      </c>
      <c r="BA28" s="30" t="s">
        <v>82</v>
      </c>
      <c r="BB28" s="30" t="s">
        <v>83</v>
      </c>
      <c r="BC28" s="170" t="s">
        <v>52</v>
      </c>
      <c r="BD28" s="197" t="s">
        <v>119</v>
      </c>
      <c r="BE28" s="197" t="s">
        <v>120</v>
      </c>
      <c r="BF28" s="170" t="s">
        <v>121</v>
      </c>
      <c r="BG28" s="170" t="s">
        <v>122</v>
      </c>
      <c r="BH28" s="41"/>
      <c r="BI28" s="192" t="s">
        <v>100</v>
      </c>
      <c r="BJ28" s="170" t="s">
        <v>61</v>
      </c>
      <c r="BK28" s="125" t="s">
        <v>89</v>
      </c>
    </row>
    <row r="29" spans="1:64">
      <c r="A29" s="12"/>
      <c r="B29" s="32" t="s">
        <v>1</v>
      </c>
      <c r="C29" s="33">
        <f>DATE(YEAR(C28),MONTH(C28),DAY(C28))</f>
        <v>45992</v>
      </c>
      <c r="D29" s="33">
        <f>IF(MONTH(DATE(YEAR(C29),MONTH(C29),DAY(C29)+1))=MONTH($C28),DATE(YEAR(C29),MONTH(C29),DAY(C29)+1),"")</f>
        <v>45993</v>
      </c>
      <c r="E29" s="33">
        <f t="shared" ref="E29:AG29" si="5">IF(MONTH(DATE(YEAR(D29),MONTH(D29),DAY(D29)+1))=MONTH($C28),DATE(YEAR(D29),MONTH(D29),DAY(D29)+1),"")</f>
        <v>45994</v>
      </c>
      <c r="F29" s="33">
        <f t="shared" si="5"/>
        <v>45995</v>
      </c>
      <c r="G29" s="33">
        <f t="shared" si="5"/>
        <v>45996</v>
      </c>
      <c r="H29" s="33">
        <f t="shared" si="5"/>
        <v>45997</v>
      </c>
      <c r="I29" s="33">
        <f t="shared" si="5"/>
        <v>45998</v>
      </c>
      <c r="J29" s="33">
        <f t="shared" si="5"/>
        <v>45999</v>
      </c>
      <c r="K29" s="33">
        <f t="shared" si="5"/>
        <v>46000</v>
      </c>
      <c r="L29" s="33">
        <f t="shared" si="5"/>
        <v>46001</v>
      </c>
      <c r="M29" s="33">
        <f t="shared" si="5"/>
        <v>46002</v>
      </c>
      <c r="N29" s="33">
        <f t="shared" si="5"/>
        <v>46003</v>
      </c>
      <c r="O29" s="33">
        <f t="shared" si="5"/>
        <v>46004</v>
      </c>
      <c r="P29" s="33">
        <f t="shared" si="5"/>
        <v>46005</v>
      </c>
      <c r="Q29" s="33">
        <f t="shared" si="5"/>
        <v>46006</v>
      </c>
      <c r="R29" s="33">
        <f t="shared" si="5"/>
        <v>46007</v>
      </c>
      <c r="S29" s="33">
        <f t="shared" si="5"/>
        <v>46008</v>
      </c>
      <c r="T29" s="33">
        <f t="shared" si="5"/>
        <v>46009</v>
      </c>
      <c r="U29" s="33">
        <f t="shared" si="5"/>
        <v>46010</v>
      </c>
      <c r="V29" s="33">
        <f t="shared" si="5"/>
        <v>46011</v>
      </c>
      <c r="W29" s="33">
        <f t="shared" si="5"/>
        <v>46012</v>
      </c>
      <c r="X29" s="33">
        <f t="shared" si="5"/>
        <v>46013</v>
      </c>
      <c r="Y29" s="33">
        <f t="shared" si="5"/>
        <v>46014</v>
      </c>
      <c r="Z29" s="33">
        <f t="shared" si="5"/>
        <v>46015</v>
      </c>
      <c r="AA29" s="33">
        <f t="shared" si="5"/>
        <v>46016</v>
      </c>
      <c r="AB29" s="33">
        <f t="shared" si="5"/>
        <v>46017</v>
      </c>
      <c r="AC29" s="33">
        <f t="shared" si="5"/>
        <v>46018</v>
      </c>
      <c r="AD29" s="33">
        <f t="shared" si="5"/>
        <v>46019</v>
      </c>
      <c r="AE29" s="33">
        <f t="shared" si="5"/>
        <v>46020</v>
      </c>
      <c r="AF29" s="33">
        <f t="shared" si="5"/>
        <v>46021</v>
      </c>
      <c r="AG29" s="74">
        <f t="shared" si="5"/>
        <v>46022</v>
      </c>
      <c r="AH29" s="212"/>
      <c r="AI29" s="213"/>
      <c r="AJ29" s="213"/>
      <c r="AK29" s="213"/>
      <c r="AL29" s="244"/>
      <c r="AM29" s="218"/>
      <c r="AN29" s="219"/>
      <c r="AO29" s="248"/>
      <c r="AP29" s="223"/>
      <c r="AQ29" s="224"/>
      <c r="AR29" s="200"/>
      <c r="AS29" s="203"/>
      <c r="AT29" s="206"/>
      <c r="AU29" s="157"/>
      <c r="AV29" s="137"/>
      <c r="AW29" s="157"/>
      <c r="AX29" s="137"/>
      <c r="AY29" s="157"/>
      <c r="AZ29" s="157"/>
      <c r="BA29" s="35" t="s">
        <v>78</v>
      </c>
      <c r="BB29" s="35" t="s">
        <v>79</v>
      </c>
      <c r="BC29" s="170"/>
      <c r="BD29" s="198"/>
      <c r="BE29" s="198"/>
      <c r="BF29" s="125"/>
      <c r="BG29" s="125"/>
      <c r="BH29" s="62"/>
      <c r="BI29" s="193"/>
      <c r="BJ29" s="170"/>
      <c r="BK29" s="125"/>
    </row>
    <row r="30" spans="1:64" ht="12.95" customHeight="1">
      <c r="A30" s="12"/>
      <c r="B30" s="32" t="s">
        <v>2</v>
      </c>
      <c r="C30" s="78" t="str">
        <f t="shared" ref="C30:AG30" si="6">TEXT(C29,"aaa")</f>
        <v>月</v>
      </c>
      <c r="D30" s="78" t="str">
        <f t="shared" si="6"/>
        <v>火</v>
      </c>
      <c r="E30" s="78" t="str">
        <f t="shared" si="6"/>
        <v>水</v>
      </c>
      <c r="F30" s="78" t="str">
        <f t="shared" si="6"/>
        <v>木</v>
      </c>
      <c r="G30" s="78" t="str">
        <f t="shared" si="6"/>
        <v>金</v>
      </c>
      <c r="H30" s="78" t="str">
        <f t="shared" si="6"/>
        <v>土</v>
      </c>
      <c r="I30" s="78" t="str">
        <f t="shared" si="6"/>
        <v>日</v>
      </c>
      <c r="J30" s="78" t="str">
        <f t="shared" si="6"/>
        <v>月</v>
      </c>
      <c r="K30" s="78" t="str">
        <f t="shared" si="6"/>
        <v>火</v>
      </c>
      <c r="L30" s="78" t="str">
        <f t="shared" si="6"/>
        <v>水</v>
      </c>
      <c r="M30" s="78" t="str">
        <f t="shared" si="6"/>
        <v>木</v>
      </c>
      <c r="N30" s="78" t="str">
        <f t="shared" si="6"/>
        <v>金</v>
      </c>
      <c r="O30" s="78" t="str">
        <f t="shared" si="6"/>
        <v>土</v>
      </c>
      <c r="P30" s="78" t="str">
        <f t="shared" si="6"/>
        <v>日</v>
      </c>
      <c r="Q30" s="78" t="str">
        <f t="shared" si="6"/>
        <v>月</v>
      </c>
      <c r="R30" s="78" t="str">
        <f t="shared" si="6"/>
        <v>火</v>
      </c>
      <c r="S30" s="78" t="str">
        <f t="shared" si="6"/>
        <v>水</v>
      </c>
      <c r="T30" s="78" t="str">
        <f t="shared" si="6"/>
        <v>木</v>
      </c>
      <c r="U30" s="78" t="str">
        <f t="shared" si="6"/>
        <v>金</v>
      </c>
      <c r="V30" s="78" t="str">
        <f t="shared" si="6"/>
        <v>土</v>
      </c>
      <c r="W30" s="78" t="str">
        <f t="shared" si="6"/>
        <v>日</v>
      </c>
      <c r="X30" s="78" t="str">
        <f t="shared" si="6"/>
        <v>月</v>
      </c>
      <c r="Y30" s="78" t="str">
        <f t="shared" si="6"/>
        <v>火</v>
      </c>
      <c r="Z30" s="78" t="str">
        <f t="shared" si="6"/>
        <v>水</v>
      </c>
      <c r="AA30" s="78" t="str">
        <f t="shared" si="6"/>
        <v>木</v>
      </c>
      <c r="AB30" s="78" t="str">
        <f t="shared" si="6"/>
        <v>金</v>
      </c>
      <c r="AC30" s="78" t="str">
        <f t="shared" si="6"/>
        <v>土</v>
      </c>
      <c r="AD30" s="78" t="str">
        <f t="shared" si="6"/>
        <v>日</v>
      </c>
      <c r="AE30" s="78" t="str">
        <f t="shared" si="6"/>
        <v>月</v>
      </c>
      <c r="AF30" s="78" t="str">
        <f t="shared" si="6"/>
        <v>火</v>
      </c>
      <c r="AG30" s="79" t="str">
        <f t="shared" si="6"/>
        <v>水</v>
      </c>
      <c r="AH30" s="228" t="s">
        <v>90</v>
      </c>
      <c r="AI30" s="195" t="s">
        <v>91</v>
      </c>
      <c r="AJ30" s="195" t="s">
        <v>92</v>
      </c>
      <c r="AK30" s="195" t="s">
        <v>93</v>
      </c>
      <c r="AL30" s="196" t="s">
        <v>94</v>
      </c>
      <c r="AM30" s="177" t="s">
        <v>44</v>
      </c>
      <c r="AN30" s="178" t="s">
        <v>12</v>
      </c>
      <c r="AO30" s="179" t="s">
        <v>51</v>
      </c>
      <c r="AP30" s="180" t="s">
        <v>44</v>
      </c>
      <c r="AQ30" s="183" t="s">
        <v>13</v>
      </c>
      <c r="AR30" s="201"/>
      <c r="AS30" s="204"/>
      <c r="AT30" s="186">
        <f>COUNT(C29:AG29)</f>
        <v>31</v>
      </c>
      <c r="AU30" s="155">
        <f>AT30-AR32</f>
        <v>31</v>
      </c>
      <c r="AV30" s="170">
        <f>SUM(AU$8:AU33)</f>
        <v>76</v>
      </c>
      <c r="AW30" s="155">
        <f>AT30-AR34</f>
        <v>31</v>
      </c>
      <c r="AX30" s="170">
        <f>SUM(AW$8:AW33)</f>
        <v>76</v>
      </c>
      <c r="AY30" s="170">
        <f>COUNTIF(C33:AG33,"○")+COUNTIF(C33:AG33,"●")</f>
        <v>0</v>
      </c>
      <c r="AZ30" s="170">
        <f>SUM(AY$9:AY34)</f>
        <v>0</v>
      </c>
      <c r="BA30" s="170">
        <f>COUNTIF(C35:AG35,"○")+COUNTIF(C35:AG35,"●")</f>
        <v>0</v>
      </c>
      <c r="BB30" s="170">
        <f>SUM(BA$10:BA35)</f>
        <v>0</v>
      </c>
      <c r="BC30" s="125">
        <f>COUNTIF(C30:AG30,"土")+COUNTIF(C30:AG30,"日")</f>
        <v>8</v>
      </c>
      <c r="BD30" s="137"/>
      <c r="BE30" s="137"/>
      <c r="BF30" s="125" t="str">
        <f ca="1">IF(OR(BD31/AU30&lt;0.285,BD31=0),"特例","特例なし")</f>
        <v>特例</v>
      </c>
      <c r="BG30" s="125" t="str">
        <f ca="1">IF(OR(BE31/AW30&lt;0.285,BE31=0),"特例","特例なし")</f>
        <v>特例</v>
      </c>
      <c r="BH30" s="171" t="s">
        <v>108</v>
      </c>
      <c r="BI30" s="232">
        <f>ABS(IF(WEEKDAY(C28,3)=0,7,WEEKDAY(C28,3)-7))</f>
        <v>7</v>
      </c>
      <c r="BJ30" s="125">
        <f ca="1">IF($AO$340="計画",IF(AU30=0,1,IF(AO33="達成",1,IF(AO33="達成※",1,0))),IF(AW30=0,1,IF(AO35="達成",1,IF(AO35="達成※",1,0))))</f>
        <v>0</v>
      </c>
      <c r="BK30" s="125">
        <f ca="1">IF($AO$340="計画",IF(COUNTIF(AH34:AL34,"未")=0,1,0),IF(COUNTIF(AH36:AL36,"未")=0,1,0))</f>
        <v>0</v>
      </c>
    </row>
    <row r="31" spans="1:64" s="51" customFormat="1" ht="34.5" customHeight="1">
      <c r="A31" s="43"/>
      <c r="B31" s="169" t="s">
        <v>3</v>
      </c>
      <c r="C31" s="167" t="str">
        <f>IFERROR(VLOOKUP(C29,祝日一覧!$A:$C,3,FALSE),"")</f>
        <v/>
      </c>
      <c r="D31" s="167" t="str">
        <f>IFERROR(VLOOKUP(D29,祝日一覧!$A:$C,3,FALSE),"")</f>
        <v/>
      </c>
      <c r="E31" s="167" t="str">
        <f>IFERROR(VLOOKUP(E29,祝日一覧!$A:$C,3,FALSE),"")</f>
        <v/>
      </c>
      <c r="F31" s="167" t="str">
        <f>IFERROR(VLOOKUP(F29,祝日一覧!$A:$C,3,FALSE),"")</f>
        <v/>
      </c>
      <c r="G31" s="167" t="str">
        <f>IFERROR(VLOOKUP(G29,祝日一覧!$A:$C,3,FALSE),"")</f>
        <v/>
      </c>
      <c r="H31" s="167" t="str">
        <f>IFERROR(VLOOKUP(H29,祝日一覧!$A:$C,3,FALSE),"")</f>
        <v/>
      </c>
      <c r="I31" s="167" t="str">
        <f>IFERROR(VLOOKUP(I29,祝日一覧!$A:$C,3,FALSE),"")</f>
        <v/>
      </c>
      <c r="J31" s="167" t="str">
        <f>IFERROR(VLOOKUP(J29,祝日一覧!$A:$C,3,FALSE),"")</f>
        <v/>
      </c>
      <c r="K31" s="167" t="str">
        <f>IFERROR(VLOOKUP(K29,祝日一覧!$A:$C,3,FALSE),"")</f>
        <v/>
      </c>
      <c r="L31" s="167" t="str">
        <f>IFERROR(VLOOKUP(L29,祝日一覧!$A:$C,3,FALSE),"")</f>
        <v/>
      </c>
      <c r="M31" s="167" t="str">
        <f>IFERROR(VLOOKUP(M29,祝日一覧!$A:$C,3,FALSE),"")</f>
        <v/>
      </c>
      <c r="N31" s="167" t="str">
        <f>IFERROR(VLOOKUP(N29,祝日一覧!$A:$C,3,FALSE),"")</f>
        <v/>
      </c>
      <c r="O31" s="167" t="str">
        <f>IFERROR(VLOOKUP(O29,祝日一覧!$A:$C,3,FALSE),"")</f>
        <v/>
      </c>
      <c r="P31" s="167" t="str">
        <f>IFERROR(VLOOKUP(P29,祝日一覧!$A:$C,3,FALSE),"")</f>
        <v/>
      </c>
      <c r="Q31" s="167" t="str">
        <f>IFERROR(VLOOKUP(Q29,祝日一覧!$A:$C,3,FALSE),"")</f>
        <v/>
      </c>
      <c r="R31" s="167" t="str">
        <f>IFERROR(VLOOKUP(R29,祝日一覧!$A:$C,3,FALSE),"")</f>
        <v/>
      </c>
      <c r="S31" s="167" t="str">
        <f>IFERROR(VLOOKUP(S29,祝日一覧!$A:$C,3,FALSE),"")</f>
        <v/>
      </c>
      <c r="T31" s="167" t="str">
        <f>IFERROR(VLOOKUP(T29,祝日一覧!$A:$C,3,FALSE),"")</f>
        <v/>
      </c>
      <c r="U31" s="167" t="str">
        <f>IFERROR(VLOOKUP(U29,祝日一覧!$A:$C,3,FALSE),"")</f>
        <v/>
      </c>
      <c r="V31" s="167" t="str">
        <f>IFERROR(VLOOKUP(V29,祝日一覧!$A:$C,3,FALSE),"")</f>
        <v/>
      </c>
      <c r="W31" s="167" t="str">
        <f>IFERROR(VLOOKUP(W29,祝日一覧!$A:$C,3,FALSE),"")</f>
        <v/>
      </c>
      <c r="X31" s="167" t="str">
        <f>IFERROR(VLOOKUP(X29,祝日一覧!$A:$C,3,FALSE),"")</f>
        <v/>
      </c>
      <c r="Y31" s="167" t="str">
        <f>IFERROR(VLOOKUP(Y29,祝日一覧!$A:$C,3,FALSE),"")</f>
        <v/>
      </c>
      <c r="Z31" s="167" t="str">
        <f>IFERROR(VLOOKUP(Z29,祝日一覧!$A:$C,3,FALSE),"")</f>
        <v/>
      </c>
      <c r="AA31" s="167" t="str">
        <f>IFERROR(VLOOKUP(AA29,祝日一覧!$A:$C,3,FALSE),"")</f>
        <v/>
      </c>
      <c r="AB31" s="167" t="str">
        <f>IFERROR(VLOOKUP(AB29,祝日一覧!$A:$C,3,FALSE),"")</f>
        <v/>
      </c>
      <c r="AC31" s="167" t="str">
        <f>IFERROR(VLOOKUP(AC29,祝日一覧!$A:$C,3,FALSE),"")</f>
        <v/>
      </c>
      <c r="AD31" s="167" t="str">
        <f>IFERROR(VLOOKUP(AD29,祝日一覧!$A:$C,3,FALSE),"")</f>
        <v/>
      </c>
      <c r="AE31" s="167" t="str">
        <f>IFERROR(VLOOKUP(AE29,祝日一覧!$A:$C,3,FALSE),"")</f>
        <v>年末年始休暇</v>
      </c>
      <c r="AF31" s="167" t="str">
        <f>IFERROR(VLOOKUP(AF29,祝日一覧!$A:$C,3,FALSE),"")</f>
        <v>年末年始休暇</v>
      </c>
      <c r="AG31" s="167" t="str">
        <f>IFERROR(VLOOKUP(AG29,祝日一覧!$A:$C,3,FALSE),"")</f>
        <v>年末年始休暇</v>
      </c>
      <c r="AH31" s="228"/>
      <c r="AI31" s="195"/>
      <c r="AJ31" s="195"/>
      <c r="AK31" s="195"/>
      <c r="AL31" s="196"/>
      <c r="AM31" s="177"/>
      <c r="AN31" s="178"/>
      <c r="AO31" s="179"/>
      <c r="AP31" s="181"/>
      <c r="AQ31" s="184"/>
      <c r="AR31" s="39" t="s">
        <v>84</v>
      </c>
      <c r="AS31" s="40" t="s">
        <v>84</v>
      </c>
      <c r="AT31" s="186"/>
      <c r="AU31" s="156"/>
      <c r="AV31" s="170"/>
      <c r="AW31" s="156"/>
      <c r="AX31" s="170"/>
      <c r="AY31" s="170"/>
      <c r="AZ31" s="170"/>
      <c r="BA31" s="170"/>
      <c r="BB31" s="170"/>
      <c r="BC31" s="125"/>
      <c r="BD31" s="174">
        <f ca="1">BC30-AS32</f>
        <v>8</v>
      </c>
      <c r="BE31" s="174">
        <f ca="1">BC30-AS34</f>
        <v>8</v>
      </c>
      <c r="BF31" s="125"/>
      <c r="BG31" s="125"/>
      <c r="BH31" s="172"/>
      <c r="BI31" s="232">
        <f>WEEKDAY(C27,3)</f>
        <v>5</v>
      </c>
      <c r="BJ31" s="125"/>
      <c r="BK31" s="125"/>
    </row>
    <row r="32" spans="1:64" s="51" customFormat="1" ht="53.1" customHeight="1">
      <c r="A32" s="43"/>
      <c r="B32" s="169"/>
      <c r="C32" s="167"/>
      <c r="D32" s="167"/>
      <c r="E32" s="167"/>
      <c r="F32" s="167"/>
      <c r="G32" s="167"/>
      <c r="H32" s="167"/>
      <c r="I32" s="167"/>
      <c r="J32" s="167"/>
      <c r="K32" s="167"/>
      <c r="L32" s="167"/>
      <c r="M32" s="167"/>
      <c r="N32" s="167"/>
      <c r="O32" s="167"/>
      <c r="P32" s="167"/>
      <c r="Q32" s="167"/>
      <c r="R32" s="167"/>
      <c r="S32" s="167"/>
      <c r="T32" s="167"/>
      <c r="U32" s="167"/>
      <c r="V32" s="167"/>
      <c r="W32" s="167"/>
      <c r="X32" s="167"/>
      <c r="Y32" s="167"/>
      <c r="Z32" s="167"/>
      <c r="AA32" s="167"/>
      <c r="AB32" s="167"/>
      <c r="AC32" s="167"/>
      <c r="AD32" s="167"/>
      <c r="AE32" s="167"/>
      <c r="AF32" s="167"/>
      <c r="AG32" s="167"/>
      <c r="AH32" s="44" t="str">
        <f>IF($BI30=7,DBCS(1&amp;"日～"&amp;7&amp;"日"),DBCS("前"&amp;DAY(EOMONTH($C28-1,0))-6+$BI30&amp;"日～"&amp;$BI30&amp;"日"))</f>
        <v>１日～７日</v>
      </c>
      <c r="AI32" s="45" t="str">
        <f>DBCS($BI30+1&amp;"日～"&amp;$BI30+7&amp;"日")</f>
        <v>８日～１４日</v>
      </c>
      <c r="AJ32" s="45" t="str">
        <f>DBCS($BI30+8&amp;"日～"&amp;$BI30+14&amp;"日")</f>
        <v>１５日～２１日</v>
      </c>
      <c r="AK32" s="45" t="str">
        <f>DBCS($BI30+15&amp;"日～"&amp;$BI30+21&amp;"日")</f>
        <v>２２日～２８日</v>
      </c>
      <c r="AL32" s="46" t="str">
        <f>IF(AND(BI30=7,BI33=0),"-",IF($BI35=3,"-",DBCS($BI30+22&amp;"日～"&amp;$BI30+28&amp;"日")))</f>
        <v>-</v>
      </c>
      <c r="AM32" s="177"/>
      <c r="AN32" s="178"/>
      <c r="AO32" s="179"/>
      <c r="AP32" s="182"/>
      <c r="AQ32" s="185"/>
      <c r="AR32" s="39">
        <f>COUNTIF(C33:AG34,"外")</f>
        <v>0</v>
      </c>
      <c r="AS32" s="40">
        <f ca="1">COUNTIF(OFFSET(C33,0,MAX(5-WEEKDAY(C28,3),0),1,MIN(7-WEEKDAY(C28,3),2)),"外")+COUNTIF(OFFSET(C33,0,MAX(5-WEEKDAY(C28,3),0)+7,1,2),"外")+COUNTIF(OFFSET(C33,0,MAX(5-WEEKDAY(C28,3),0)+14,1,2),"外")+COUNTIF(OFFSET(C33,0,MAX(5-WEEKDAY(C28,3),0)+21,1,2),"外")+IF(BI32-BI30&lt;27,0,COUNTIF(OFFSET(C33,0,BI30+26,1,MIN(7-BI33,2)),"外"))</f>
        <v>0</v>
      </c>
      <c r="AT32" s="186"/>
      <c r="AU32" s="156"/>
      <c r="AV32" s="170"/>
      <c r="AW32" s="156"/>
      <c r="AX32" s="170"/>
      <c r="AY32" s="170"/>
      <c r="AZ32" s="170"/>
      <c r="BA32" s="170"/>
      <c r="BB32" s="170"/>
      <c r="BC32" s="125"/>
      <c r="BD32" s="175"/>
      <c r="BE32" s="175"/>
      <c r="BF32" s="125"/>
      <c r="BG32" s="125"/>
      <c r="BH32" s="47" t="s">
        <v>109</v>
      </c>
      <c r="BI32" s="48">
        <f>DAY(EOMONTH(C28,0))</f>
        <v>31</v>
      </c>
      <c r="BJ32" s="125"/>
      <c r="BK32" s="125"/>
    </row>
    <row r="33" spans="1:63" s="18" customFormat="1" ht="29.1" customHeight="1">
      <c r="A33" s="52"/>
      <c r="B33" s="161" t="s">
        <v>88</v>
      </c>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23"/>
      <c r="AE33" s="123"/>
      <c r="AF33" s="123"/>
      <c r="AG33" s="143"/>
      <c r="AH33" s="53">
        <f ca="1">IF(BI30=7,COUNTIF(OFFSET($C33,0,0,1,$BI30),"○")+COUNTIF(OFFSET($C33,0,$BI30,1,7),"●"),COUNTIF(OFFSET($C33,0,0,1,$BI30),"○")+COUNTIF(OFFSET($C33,-10,DAY(EOMONTH(C28-1,0))-7+BI30,1,7-$BI30),"○")+COUNTIF(OFFSET(C33,0,BI30,1,7),"●"))</f>
        <v>0</v>
      </c>
      <c r="AI33" s="54">
        <f ca="1">COUNTIF(OFFSET($C33,0,$BI30,1,7),"○")+COUNTIF(OFFSET($C33,0,$BI30+7,1,7),"●")</f>
        <v>0</v>
      </c>
      <c r="AJ33" s="54">
        <f ca="1">COUNTIF(OFFSET($C33,0,$BI30+7,1,7),"○")+COUNTIF(OFFSET($C33,0,$BI30+14,1,7),"●")</f>
        <v>0</v>
      </c>
      <c r="AK33" s="54">
        <f ca="1">IF(BI35=3,COUNTIF(OFFSET($C33,0,$BI30+14,1,7),"○")+IFERROR(COUNTIF(OFFSET(C33,0,BI30+22,1,BI33),"●"),0)+COUNTIF(OFFSET(C33,10,0,1,7-BI33),"●"),COUNTIF(OFFSET($C33,0,$BI30+14,1,7),"○")+COUNTIF(OFFSET($C33,0,$BI30+21,1,7),"●"))</f>
        <v>0</v>
      </c>
      <c r="AL33" s="55" t="str">
        <f ca="1">IF((BI35+SIGN(BI30))&lt;5,"-",IF(BI33=0,COUNTIF(OFFSET(C33,0,BI30+21,1,7),"○")+COUNTIF(OFFSET(C33,10,0,1,7-BI33),"●"),COUNTIF(OFFSET(C33,0,BI30+21,1,7),"○")+COUNTIF(OFFSET(C33,0,BI30+28,1,BI33),"●")+COUNTIF(OFFSET(C33,10,1,7-BI33,),"●")))</f>
        <v>-</v>
      </c>
      <c r="AM33" s="145">
        <f>AY30</f>
        <v>0</v>
      </c>
      <c r="AN33" s="147">
        <f>IF(AU30=0,"対象外",AM33/AU30)</f>
        <v>0</v>
      </c>
      <c r="AO33" s="149" t="str">
        <f ca="1">IF(AU30=0,"対象外",IF(AM33/AU30&gt;=0.285,"達成",IF(AM33&gt;=BF33,"達成※","未")))</f>
        <v>未</v>
      </c>
      <c r="AP33" s="151">
        <f>AZ30</f>
        <v>0</v>
      </c>
      <c r="AQ33" s="153">
        <f>IFERROR(AP33/AV30,"")</f>
        <v>0</v>
      </c>
      <c r="AR33" s="39" t="s">
        <v>85</v>
      </c>
      <c r="AS33" s="40" t="s">
        <v>85</v>
      </c>
      <c r="AT33" s="186"/>
      <c r="AU33" s="156"/>
      <c r="AV33" s="170"/>
      <c r="AW33" s="156"/>
      <c r="AX33" s="170"/>
      <c r="AY33" s="170"/>
      <c r="AZ33" s="170"/>
      <c r="BA33" s="170"/>
      <c r="BB33" s="170"/>
      <c r="BC33" s="125"/>
      <c r="BD33" s="175"/>
      <c r="BE33" s="175"/>
      <c r="BF33" s="125">
        <f ca="1">IF(OR(BD31/AU30&lt;0.285,BD31=0),BD31,"-")</f>
        <v>8</v>
      </c>
      <c r="BG33" s="174">
        <f ca="1">IF(OR(BE31/AW30&lt;0.285,BE31=0),BE31,"-")</f>
        <v>8</v>
      </c>
      <c r="BH33" s="56" t="s">
        <v>110</v>
      </c>
      <c r="BI33" s="57">
        <f>MOD(BI32-BI30,7)</f>
        <v>3</v>
      </c>
      <c r="BJ33" s="125"/>
      <c r="BK33" s="125"/>
    </row>
    <row r="34" spans="1:63" s="18" customFormat="1" ht="29.1" customHeight="1">
      <c r="A34" s="52"/>
      <c r="B34" s="161"/>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c r="AE34" s="123"/>
      <c r="AF34" s="123"/>
      <c r="AG34" s="143"/>
      <c r="AH34" s="58" t="str">
        <f ca="1">IF(BI30=1,
IF((2-COUNTIF(OFFSET(C33,0,0,1,1),"外")-COUNTIF(OFFSET(C33,-10,BI22-1),"外"))&lt;=AH33,"達成","未"),
IF((2-COUNTIF(OFFSET(C33,0,MAX(5-WEEKDAY(C28,3),0),1,2),"外"))&lt;=AH33,"達成","未"))</f>
        <v>未</v>
      </c>
      <c r="AI34" s="54" t="str">
        <f ca="1">IF((2-COUNTIF(OFFSET($C33,0,$BI30+5,1,2),"外"))&lt;=AI33,"達成","未")</f>
        <v>未</v>
      </c>
      <c r="AJ34" s="54" t="str">
        <f ca="1">IF((2-COUNTIF(OFFSET($C33,0,$BI30+12,1,2),"外"))&lt;=AJ33,"達成","未")</f>
        <v>未</v>
      </c>
      <c r="AK34" s="54" t="str">
        <f ca="1">IF((2-COUNTIF(OFFSET($C33,0,$BI30+19,1,2),"外"))&lt;=AK33,"達成","未")</f>
        <v>未</v>
      </c>
      <c r="AL34" s="55" t="str">
        <f ca="1">IF((BI35+SIGN(BI30))&lt;5,"-",IF((2-COUNTIF(OFFSET($C33,0,$BI30+26,1,2),"外"))&lt;=AL33,"達成","未"))</f>
        <v>-</v>
      </c>
      <c r="AM34" s="163"/>
      <c r="AN34" s="164"/>
      <c r="AO34" s="165"/>
      <c r="AP34" s="166"/>
      <c r="AQ34" s="187"/>
      <c r="AR34" s="188">
        <f>COUNTIF(C35:AG36,"外")</f>
        <v>0</v>
      </c>
      <c r="AS34" s="190">
        <f ca="1">COUNTIF(OFFSET(C35,0,MAX(5-WEEKDAY(C28,3),0),1,MIN(7-WEEKDAY(C28,3),2)),"外")+COUNTIF(OFFSET(C35,0,MAX(5-WEEKDAY(C28,3),0)+7,1,2),"外")+COUNTIF(OFFSET(C35,0,MAX(5-WEEKDAY(C28,3),0)+14,1,2),"外")+COUNTIF(OFFSET(C35,0,MAX(5-WEEKDAY(C28,3),0)+21,1,2),"外")+IF(BI32-BI30&lt;27,0,COUNTIF(OFFSET(C35,0,BI30+26,1,MIN(7-BI33,2)),"外"))</f>
        <v>0</v>
      </c>
      <c r="AT34" s="186"/>
      <c r="AU34" s="156"/>
      <c r="AV34" s="170"/>
      <c r="AW34" s="156"/>
      <c r="AX34" s="170"/>
      <c r="AY34" s="170"/>
      <c r="AZ34" s="170"/>
      <c r="BA34" s="170"/>
      <c r="BB34" s="170"/>
      <c r="BC34" s="125"/>
      <c r="BD34" s="175"/>
      <c r="BE34" s="175"/>
      <c r="BF34" s="125"/>
      <c r="BG34" s="175"/>
      <c r="BH34" s="59" t="s">
        <v>112</v>
      </c>
      <c r="BI34" s="57">
        <f>SIGN(BI30)+SIGN(BI33)+BI35</f>
        <v>5</v>
      </c>
      <c r="BJ34" s="125"/>
      <c r="BK34" s="125"/>
    </row>
    <row r="35" spans="1:63" s="18" customFormat="1" ht="29.1" customHeight="1">
      <c r="A35" s="52"/>
      <c r="B35" s="161" t="s">
        <v>137</v>
      </c>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c r="AE35" s="123"/>
      <c r="AF35" s="123"/>
      <c r="AG35" s="143"/>
      <c r="AH35" s="53">
        <f ca="1">IF(BI30=7,COUNTIF(OFFSET($C35,0,0,1,$BI30),"○")+COUNTIF(OFFSET($C35,0,$BI30,1,7),"●"),COUNTIF(OFFSET($C35,0,0,1,$BI30),"○")+COUNTIF(OFFSET($C35,-10,DAY(EOMONTH(C28-1,0))-7+BI30,1,7-$BI30),"○")+COUNTIF(OFFSET(C35,0,BI30,1,7),"●"))</f>
        <v>0</v>
      </c>
      <c r="AI35" s="60">
        <f ca="1">COUNTIF(OFFSET($C35,0,$BI30,1,7),"○")+COUNTIF(OFFSET($C35,0,$BI30+7,1,7),"●")</f>
        <v>0</v>
      </c>
      <c r="AJ35" s="60">
        <f ca="1">COUNTIF(OFFSET($C35,0,$BI30+7,1,7),"○")+COUNTIF(OFFSET($C35,0,$BI30+14,1,7),"●")</f>
        <v>0</v>
      </c>
      <c r="AK35" s="60">
        <f ca="1">IF(BI35=3,COUNTIF(OFFSET($C35,0,$BI30+14,1,7),"○")+IFERROR(COUNTIF(OFFSET(C35,0,BI30+22,1,BI33),"●"),0)+COUNTIF(OFFSET(C35,10,0,1,7-BI33),"●"),COUNTIF(OFFSET($C35,0,$BI30+14,1,7),"○")+COUNTIF(OFFSET($C35,0,$BI30+21,1,7),"●"))</f>
        <v>0</v>
      </c>
      <c r="AL35" s="61" t="str">
        <f ca="1">IF((BI35+SIGN(BI30))&lt;5,"-",IF(BI33=0,COUNTIF(OFFSET(C35,0,BI30+21,1,7),"○")+COUNTIF(OFFSET(C35,10,0,1,7-BI33),"●"),COUNTIF(OFFSET(C35,0,BI30+21,1,7),"○")+COUNTIF(OFFSET(C35,0,BI30+28,1,BI33),"●")+COUNTIF(OFFSET(C35,10,1,7-BI33,),"●")))</f>
        <v>-</v>
      </c>
      <c r="AM35" s="145">
        <f>BA30</f>
        <v>0</v>
      </c>
      <c r="AN35" s="147">
        <f>IF(AU30=0,"対象外",AM35/AU30)</f>
        <v>0</v>
      </c>
      <c r="AO35" s="149" t="str">
        <f ca="1">IF(AU30=0,"対象外",IF(AM35/AU30&gt;=0.285,"達成",IF(AM35&gt;=BG33,"達成※","未")))</f>
        <v>未</v>
      </c>
      <c r="AP35" s="151">
        <f>BB30</f>
        <v>0</v>
      </c>
      <c r="AQ35" s="153">
        <f>IFERROR(AP35/AX30,"")</f>
        <v>0</v>
      </c>
      <c r="AR35" s="189"/>
      <c r="AS35" s="191"/>
      <c r="AT35" s="186"/>
      <c r="AU35" s="157"/>
      <c r="AV35" s="170"/>
      <c r="AW35" s="157"/>
      <c r="AX35" s="170"/>
      <c r="AY35" s="170"/>
      <c r="AZ35" s="170"/>
      <c r="BA35" s="170"/>
      <c r="BB35" s="170"/>
      <c r="BC35" s="125"/>
      <c r="BD35" s="176"/>
      <c r="BE35" s="176"/>
      <c r="BF35" s="125"/>
      <c r="BG35" s="176"/>
      <c r="BH35" s="63" t="s">
        <v>111</v>
      </c>
      <c r="BI35" s="92">
        <f>ROUNDDOWN((BI32-BI30)/7,0)</f>
        <v>3</v>
      </c>
      <c r="BJ35" s="125"/>
      <c r="BK35" s="125"/>
    </row>
    <row r="36" spans="1:63" s="18" customFormat="1" ht="29.1" customHeight="1" thickBot="1">
      <c r="A36" s="52"/>
      <c r="B36" s="162"/>
      <c r="C36" s="142"/>
      <c r="D36" s="142"/>
      <c r="E36" s="142"/>
      <c r="F36" s="142"/>
      <c r="G36" s="142"/>
      <c r="H36" s="142"/>
      <c r="I36" s="142"/>
      <c r="J36" s="142"/>
      <c r="K36" s="142"/>
      <c r="L36" s="142"/>
      <c r="M36" s="142"/>
      <c r="N36" s="142"/>
      <c r="O36" s="142"/>
      <c r="P36" s="142"/>
      <c r="Q36" s="142"/>
      <c r="R36" s="142"/>
      <c r="S36" s="142"/>
      <c r="T36" s="142"/>
      <c r="U36" s="142"/>
      <c r="V36" s="142"/>
      <c r="W36" s="142"/>
      <c r="X36" s="142"/>
      <c r="Y36" s="142"/>
      <c r="Z36" s="142"/>
      <c r="AA36" s="142"/>
      <c r="AB36" s="142"/>
      <c r="AC36" s="142"/>
      <c r="AD36" s="142"/>
      <c r="AE36" s="142"/>
      <c r="AF36" s="142"/>
      <c r="AG36" s="144"/>
      <c r="AH36" s="77" t="str">
        <f ca="1">IF(BI30=1,
IF((2-COUNTIF(OFFSET(C35,0,0,1,1),"外")-COUNTIF(OFFSET(C35,-10,BI22-1),"外"))&lt;=AH35,"達成","未"),
IF((2-COUNTIF(OFFSET(C35,0,MAX(5-WEEKDAY(C28,3),0),1,2),"外"))&lt;=AH35,"達成","未"))</f>
        <v>未</v>
      </c>
      <c r="AI36" s="66" t="str">
        <f ca="1">IF((2-COUNTIF(OFFSET($C35,0,$BI30+5,1,2),"外"))&lt;=AI35,"達成","未")</f>
        <v>未</v>
      </c>
      <c r="AJ36" s="66" t="str">
        <f ca="1">IF((2-COUNTIF(OFFSET($C35,0,$BI30+12,1,2),"外"))&lt;=AJ35,"達成","未")</f>
        <v>未</v>
      </c>
      <c r="AK36" s="66" t="str">
        <f ca="1">IF((2-COUNTIF(OFFSET($C35,0,$BI30+19,1,2),"外"))&lt;=AK35,"達成","未")</f>
        <v>未</v>
      </c>
      <c r="AL36" s="67" t="str">
        <f ca="1">IF((BI35+SIGN(BI30))&lt;5,"-",IF((2-COUNTIF(OFFSET($C35,0,$BI30+26,1,2),"外"))&lt;=AL35,"達成","未"))</f>
        <v>-</v>
      </c>
      <c r="AM36" s="146"/>
      <c r="AN36" s="148"/>
      <c r="AO36" s="150"/>
      <c r="AP36" s="152"/>
      <c r="AQ36" s="154"/>
      <c r="AR36" s="68"/>
      <c r="AS36" s="68"/>
      <c r="AT36" s="22"/>
      <c r="AU36" s="22"/>
      <c r="AV36" s="22"/>
      <c r="AW36" s="22"/>
      <c r="AX36" s="22"/>
      <c r="AY36" s="22"/>
      <c r="AZ36" s="22"/>
      <c r="BA36" s="22"/>
      <c r="BB36" s="22"/>
      <c r="BC36" s="69"/>
      <c r="BD36" s="69"/>
      <c r="BE36" s="69"/>
      <c r="BF36" s="69"/>
      <c r="BG36" s="69"/>
      <c r="BH36" s="69"/>
      <c r="BI36" s="69"/>
      <c r="BJ36" s="69"/>
    </row>
    <row r="37" spans="1:63" ht="14.25" thickBot="1">
      <c r="A37" s="12"/>
      <c r="B37" s="14"/>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W37" s="16" t="str">
        <f>IF(BI40=7,"OK","out")</f>
        <v>out</v>
      </c>
      <c r="AZ37" s="16"/>
      <c r="BA37" s="16"/>
      <c r="BB37" s="16"/>
    </row>
    <row r="38" spans="1:63" ht="13.5" customHeight="1">
      <c r="A38" s="12"/>
      <c r="B38" s="29" t="s">
        <v>0</v>
      </c>
      <c r="C38" s="207">
        <f>DATE(YEAR(C28),MONTH(C28)+1,DAY(C28))</f>
        <v>46023</v>
      </c>
      <c r="D38" s="207"/>
      <c r="E38" s="207"/>
      <c r="F38" s="207"/>
      <c r="G38" s="207"/>
      <c r="H38" s="207"/>
      <c r="I38" s="207"/>
      <c r="J38" s="207"/>
      <c r="K38" s="207"/>
      <c r="L38" s="207"/>
      <c r="M38" s="207"/>
      <c r="N38" s="207"/>
      <c r="O38" s="207"/>
      <c r="P38" s="207"/>
      <c r="Q38" s="207"/>
      <c r="R38" s="207"/>
      <c r="S38" s="207"/>
      <c r="T38" s="207"/>
      <c r="U38" s="207"/>
      <c r="V38" s="207"/>
      <c r="W38" s="207"/>
      <c r="X38" s="207"/>
      <c r="Y38" s="207"/>
      <c r="Z38" s="207"/>
      <c r="AA38" s="207"/>
      <c r="AB38" s="207"/>
      <c r="AC38" s="207"/>
      <c r="AD38" s="207"/>
      <c r="AE38" s="207"/>
      <c r="AF38" s="207"/>
      <c r="AG38" s="208"/>
      <c r="AH38" s="209" t="s">
        <v>136</v>
      </c>
      <c r="AI38" s="210"/>
      <c r="AJ38" s="210"/>
      <c r="AK38" s="210"/>
      <c r="AL38" s="243"/>
      <c r="AM38" s="215" t="s">
        <v>50</v>
      </c>
      <c r="AN38" s="216"/>
      <c r="AO38" s="217"/>
      <c r="AP38" s="221" t="s">
        <v>11</v>
      </c>
      <c r="AQ38" s="222"/>
      <c r="AR38" s="199" t="s">
        <v>113</v>
      </c>
      <c r="AS38" s="202" t="s">
        <v>114</v>
      </c>
      <c r="AT38" s="205" t="s">
        <v>15</v>
      </c>
      <c r="AU38" s="155" t="s">
        <v>115</v>
      </c>
      <c r="AV38" s="197" t="s">
        <v>116</v>
      </c>
      <c r="AW38" s="155" t="s">
        <v>118</v>
      </c>
      <c r="AX38" s="197" t="s">
        <v>117</v>
      </c>
      <c r="AY38" s="155" t="s">
        <v>80</v>
      </c>
      <c r="AZ38" s="155" t="s">
        <v>81</v>
      </c>
      <c r="BA38" s="30" t="s">
        <v>82</v>
      </c>
      <c r="BB38" s="30" t="s">
        <v>83</v>
      </c>
      <c r="BC38" s="170" t="s">
        <v>52</v>
      </c>
      <c r="BD38" s="197" t="s">
        <v>119</v>
      </c>
      <c r="BE38" s="197" t="s">
        <v>120</v>
      </c>
      <c r="BF38" s="170" t="s">
        <v>121</v>
      </c>
      <c r="BG38" s="170" t="s">
        <v>122</v>
      </c>
      <c r="BH38" s="41"/>
      <c r="BI38" s="192" t="s">
        <v>100</v>
      </c>
      <c r="BJ38" s="170" t="s">
        <v>61</v>
      </c>
      <c r="BK38" s="125" t="s">
        <v>89</v>
      </c>
    </row>
    <row r="39" spans="1:63">
      <c r="A39" s="12"/>
      <c r="B39" s="32" t="s">
        <v>1</v>
      </c>
      <c r="C39" s="33">
        <f>DATE(YEAR(C38),MONTH(C38),DAY(C38))</f>
        <v>46023</v>
      </c>
      <c r="D39" s="33">
        <f>IF(MONTH(DATE(YEAR(C39),MONTH(C39),DAY(C39)+1))=MONTH($C38),DATE(YEAR(C39),MONTH(C39),DAY(C39)+1),"")</f>
        <v>46024</v>
      </c>
      <c r="E39" s="33">
        <f t="shared" ref="E39:AG39" si="7">IF(MONTH(DATE(YEAR(D39),MONTH(D39),DAY(D39)+1))=MONTH($C38),DATE(YEAR(D39),MONTH(D39),DAY(D39)+1),"")</f>
        <v>46025</v>
      </c>
      <c r="F39" s="33">
        <f t="shared" si="7"/>
        <v>46026</v>
      </c>
      <c r="G39" s="33">
        <f t="shared" si="7"/>
        <v>46027</v>
      </c>
      <c r="H39" s="33">
        <f t="shared" si="7"/>
        <v>46028</v>
      </c>
      <c r="I39" s="33">
        <f t="shared" si="7"/>
        <v>46029</v>
      </c>
      <c r="J39" s="33">
        <f t="shared" si="7"/>
        <v>46030</v>
      </c>
      <c r="K39" s="33">
        <f t="shared" si="7"/>
        <v>46031</v>
      </c>
      <c r="L39" s="33">
        <f t="shared" si="7"/>
        <v>46032</v>
      </c>
      <c r="M39" s="33">
        <f t="shared" si="7"/>
        <v>46033</v>
      </c>
      <c r="N39" s="33">
        <f t="shared" si="7"/>
        <v>46034</v>
      </c>
      <c r="O39" s="33">
        <f t="shared" si="7"/>
        <v>46035</v>
      </c>
      <c r="P39" s="33">
        <f t="shared" si="7"/>
        <v>46036</v>
      </c>
      <c r="Q39" s="33">
        <f t="shared" si="7"/>
        <v>46037</v>
      </c>
      <c r="R39" s="33">
        <f t="shared" si="7"/>
        <v>46038</v>
      </c>
      <c r="S39" s="33">
        <f t="shared" si="7"/>
        <v>46039</v>
      </c>
      <c r="T39" s="33">
        <f t="shared" si="7"/>
        <v>46040</v>
      </c>
      <c r="U39" s="33">
        <f t="shared" si="7"/>
        <v>46041</v>
      </c>
      <c r="V39" s="33">
        <f t="shared" si="7"/>
        <v>46042</v>
      </c>
      <c r="W39" s="33">
        <f t="shared" si="7"/>
        <v>46043</v>
      </c>
      <c r="X39" s="33">
        <f t="shared" si="7"/>
        <v>46044</v>
      </c>
      <c r="Y39" s="33">
        <f t="shared" si="7"/>
        <v>46045</v>
      </c>
      <c r="Z39" s="33">
        <f t="shared" si="7"/>
        <v>46046</v>
      </c>
      <c r="AA39" s="33">
        <f t="shared" si="7"/>
        <v>46047</v>
      </c>
      <c r="AB39" s="33">
        <f t="shared" si="7"/>
        <v>46048</v>
      </c>
      <c r="AC39" s="33">
        <f t="shared" si="7"/>
        <v>46049</v>
      </c>
      <c r="AD39" s="33">
        <f t="shared" si="7"/>
        <v>46050</v>
      </c>
      <c r="AE39" s="33">
        <f t="shared" si="7"/>
        <v>46051</v>
      </c>
      <c r="AF39" s="33">
        <f t="shared" si="7"/>
        <v>46052</v>
      </c>
      <c r="AG39" s="74">
        <f t="shared" si="7"/>
        <v>46053</v>
      </c>
      <c r="AH39" s="212"/>
      <c r="AI39" s="213"/>
      <c r="AJ39" s="213"/>
      <c r="AK39" s="213"/>
      <c r="AL39" s="244"/>
      <c r="AM39" s="218"/>
      <c r="AN39" s="219"/>
      <c r="AO39" s="220"/>
      <c r="AP39" s="223"/>
      <c r="AQ39" s="224"/>
      <c r="AR39" s="200"/>
      <c r="AS39" s="203"/>
      <c r="AT39" s="206"/>
      <c r="AU39" s="157"/>
      <c r="AV39" s="137"/>
      <c r="AW39" s="157"/>
      <c r="AX39" s="137"/>
      <c r="AY39" s="157"/>
      <c r="AZ39" s="157"/>
      <c r="BA39" s="35" t="s">
        <v>78</v>
      </c>
      <c r="BB39" s="35" t="s">
        <v>79</v>
      </c>
      <c r="BC39" s="170"/>
      <c r="BD39" s="198"/>
      <c r="BE39" s="198"/>
      <c r="BF39" s="125"/>
      <c r="BG39" s="125"/>
      <c r="BH39" s="62"/>
      <c r="BI39" s="193"/>
      <c r="BJ39" s="170"/>
      <c r="BK39" s="125"/>
    </row>
    <row r="40" spans="1:63" ht="12.95" customHeight="1">
      <c r="A40" s="12"/>
      <c r="B40" s="32" t="s">
        <v>2</v>
      </c>
      <c r="C40" s="78" t="str">
        <f t="shared" ref="C40:AG40" si="8">TEXT(C39,"aaa")</f>
        <v>木</v>
      </c>
      <c r="D40" s="78" t="str">
        <f t="shared" si="8"/>
        <v>金</v>
      </c>
      <c r="E40" s="78" t="str">
        <f t="shared" si="8"/>
        <v>土</v>
      </c>
      <c r="F40" s="78" t="str">
        <f t="shared" si="8"/>
        <v>日</v>
      </c>
      <c r="G40" s="78" t="str">
        <f t="shared" si="8"/>
        <v>月</v>
      </c>
      <c r="H40" s="78" t="str">
        <f t="shared" si="8"/>
        <v>火</v>
      </c>
      <c r="I40" s="78" t="str">
        <f t="shared" si="8"/>
        <v>水</v>
      </c>
      <c r="J40" s="78" t="str">
        <f t="shared" si="8"/>
        <v>木</v>
      </c>
      <c r="K40" s="78" t="str">
        <f t="shared" si="8"/>
        <v>金</v>
      </c>
      <c r="L40" s="78" t="str">
        <f t="shared" si="8"/>
        <v>土</v>
      </c>
      <c r="M40" s="78" t="str">
        <f t="shared" si="8"/>
        <v>日</v>
      </c>
      <c r="N40" s="78" t="str">
        <f t="shared" si="8"/>
        <v>月</v>
      </c>
      <c r="O40" s="78" t="str">
        <f t="shared" si="8"/>
        <v>火</v>
      </c>
      <c r="P40" s="78" t="str">
        <f t="shared" si="8"/>
        <v>水</v>
      </c>
      <c r="Q40" s="78" t="str">
        <f t="shared" si="8"/>
        <v>木</v>
      </c>
      <c r="R40" s="78" t="str">
        <f t="shared" si="8"/>
        <v>金</v>
      </c>
      <c r="S40" s="78" t="str">
        <f t="shared" si="8"/>
        <v>土</v>
      </c>
      <c r="T40" s="78" t="str">
        <f t="shared" si="8"/>
        <v>日</v>
      </c>
      <c r="U40" s="78" t="str">
        <f t="shared" si="8"/>
        <v>月</v>
      </c>
      <c r="V40" s="78" t="str">
        <f t="shared" si="8"/>
        <v>火</v>
      </c>
      <c r="W40" s="78" t="str">
        <f t="shared" si="8"/>
        <v>水</v>
      </c>
      <c r="X40" s="78" t="str">
        <f t="shared" si="8"/>
        <v>木</v>
      </c>
      <c r="Y40" s="78" t="str">
        <f t="shared" si="8"/>
        <v>金</v>
      </c>
      <c r="Z40" s="78" t="str">
        <f t="shared" si="8"/>
        <v>土</v>
      </c>
      <c r="AA40" s="78" t="str">
        <f t="shared" si="8"/>
        <v>日</v>
      </c>
      <c r="AB40" s="78" t="str">
        <f t="shared" si="8"/>
        <v>月</v>
      </c>
      <c r="AC40" s="78" t="str">
        <f t="shared" si="8"/>
        <v>火</v>
      </c>
      <c r="AD40" s="78" t="str">
        <f t="shared" si="8"/>
        <v>水</v>
      </c>
      <c r="AE40" s="78" t="str">
        <f t="shared" si="8"/>
        <v>木</v>
      </c>
      <c r="AF40" s="78" t="str">
        <f t="shared" si="8"/>
        <v>金</v>
      </c>
      <c r="AG40" s="79" t="str">
        <f t="shared" si="8"/>
        <v>土</v>
      </c>
      <c r="AH40" s="228" t="s">
        <v>90</v>
      </c>
      <c r="AI40" s="195" t="s">
        <v>91</v>
      </c>
      <c r="AJ40" s="195" t="s">
        <v>92</v>
      </c>
      <c r="AK40" s="195" t="s">
        <v>93</v>
      </c>
      <c r="AL40" s="196" t="s">
        <v>94</v>
      </c>
      <c r="AM40" s="177" t="s">
        <v>44</v>
      </c>
      <c r="AN40" s="178" t="s">
        <v>12</v>
      </c>
      <c r="AO40" s="179" t="s">
        <v>51</v>
      </c>
      <c r="AP40" s="180" t="s">
        <v>44</v>
      </c>
      <c r="AQ40" s="183" t="s">
        <v>13</v>
      </c>
      <c r="AR40" s="201"/>
      <c r="AS40" s="204"/>
      <c r="AT40" s="186">
        <f>COUNT(C39:AG39)</f>
        <v>31</v>
      </c>
      <c r="AU40" s="155">
        <f>AT40-AR42</f>
        <v>31</v>
      </c>
      <c r="AV40" s="170">
        <f>SUM(AU$8:AU43)</f>
        <v>107</v>
      </c>
      <c r="AW40" s="155">
        <f>AT40-AR44</f>
        <v>31</v>
      </c>
      <c r="AX40" s="170">
        <f>SUM(AW$8:AW43)</f>
        <v>107</v>
      </c>
      <c r="AY40" s="170">
        <f>COUNTIF(C43:AG43,"○")+COUNTIF(C43:AG43,"●")</f>
        <v>0</v>
      </c>
      <c r="AZ40" s="170">
        <f>SUM(AY$9:AY44)</f>
        <v>0</v>
      </c>
      <c r="BA40" s="170">
        <f>COUNTIF(C45:AG45,"○")+COUNTIF(C45:AG45,"●")</f>
        <v>0</v>
      </c>
      <c r="BB40" s="170">
        <f>SUM(BA$10:BA45)</f>
        <v>0</v>
      </c>
      <c r="BC40" s="125">
        <f>COUNTIF(C40:AG40,"土")+COUNTIF(C40:AG40,"日")</f>
        <v>9</v>
      </c>
      <c r="BD40" s="137"/>
      <c r="BE40" s="137"/>
      <c r="BF40" s="125" t="str">
        <f ca="1">IF(OR(BD41/AU40&lt;0.285,BD41=0),"特例","特例なし")</f>
        <v>特例なし</v>
      </c>
      <c r="BG40" s="125" t="str">
        <f ca="1">IF(OR(BE41/AW40&lt;0.285,BE41=0),"特例","特例なし")</f>
        <v>特例なし</v>
      </c>
      <c r="BH40" s="171" t="s">
        <v>108</v>
      </c>
      <c r="BI40" s="232">
        <f>ABS(IF(WEEKDAY(C38,3)=0,7,WEEKDAY(C38,3)-7))</f>
        <v>4</v>
      </c>
      <c r="BJ40" s="125">
        <f ca="1">IF($AO$340="計画",IF(AU40=0,1,IF(AO43="達成",1,IF(AO43="達成※",1,0))),IF(AW40=0,1,IF(AO45="達成",1,IF(AO45="達成※",1,0))))</f>
        <v>0</v>
      </c>
      <c r="BK40" s="125">
        <f ca="1">IF($AO$340="計画",IF(COUNTIF(AH44:AL44,"未")=0,1,0),IF(COUNTIF(AH46:AL46,"未")=0,1,0))</f>
        <v>0</v>
      </c>
    </row>
    <row r="41" spans="1:63" ht="33.6" customHeight="1">
      <c r="A41" s="12"/>
      <c r="B41" s="240" t="s">
        <v>3</v>
      </c>
      <c r="C41" s="235" t="str">
        <f>IFERROR(VLOOKUP(C39,祝日一覧!A:C,3,FALSE),"")</f>
        <v>元日</v>
      </c>
      <c r="D41" s="235" t="str">
        <f>IFERROR(VLOOKUP(D39,祝日一覧!A:C,3,FALSE),"")</f>
        <v>年末年始休暇</v>
      </c>
      <c r="E41" s="235" t="str">
        <f>IFERROR(VLOOKUP(E39,祝日一覧!A:C,3,FALSE),"")</f>
        <v>年末年始休暇</v>
      </c>
      <c r="F41" s="235" t="str">
        <f>IFERROR(VLOOKUP(F39,祝日一覧!A:C,3,FALSE),"")</f>
        <v/>
      </c>
      <c r="G41" s="235" t="str">
        <f>IFERROR(VLOOKUP(G39,祝日一覧!$A:$C,3,FALSE),"")</f>
        <v/>
      </c>
      <c r="H41" s="235" t="str">
        <f>IFERROR(VLOOKUP(H39,祝日一覧!$A:$C,3,FALSE),"")</f>
        <v/>
      </c>
      <c r="I41" s="235" t="str">
        <f>IFERROR(VLOOKUP(I39,祝日一覧!$A:$C,3,FALSE),"")</f>
        <v/>
      </c>
      <c r="J41" s="235" t="str">
        <f>IFERROR(VLOOKUP(J39,祝日一覧!$A:$C,3,FALSE),"")</f>
        <v/>
      </c>
      <c r="K41" s="235" t="str">
        <f>IFERROR(VLOOKUP(K39,祝日一覧!$A:$C,3,FALSE),"")</f>
        <v/>
      </c>
      <c r="L41" s="235" t="str">
        <f>IFERROR(VLOOKUP(L39,祝日一覧!$A:$C,3,FALSE),"")</f>
        <v/>
      </c>
      <c r="M41" s="235" t="str">
        <f>IFERROR(VLOOKUP(M39,祝日一覧!$A:$C,3,FALSE),"")</f>
        <v/>
      </c>
      <c r="N41" s="235" t="str">
        <f>IFERROR(VLOOKUP(N39,祝日一覧!$A:$C,3,FALSE),"")</f>
        <v>成人の日</v>
      </c>
      <c r="O41" s="235" t="str">
        <f>IFERROR(VLOOKUP(O39,祝日一覧!$A:$C,3,FALSE),"")</f>
        <v/>
      </c>
      <c r="P41" s="235" t="str">
        <f>IFERROR(VLOOKUP(P39,祝日一覧!$A:$C,3,FALSE),"")</f>
        <v/>
      </c>
      <c r="Q41" s="235" t="str">
        <f>IFERROR(VLOOKUP(Q39,祝日一覧!$A:$C,3,FALSE),"")</f>
        <v/>
      </c>
      <c r="R41" s="235" t="str">
        <f>IFERROR(VLOOKUP(R39,祝日一覧!$A:$C,3,FALSE),"")</f>
        <v/>
      </c>
      <c r="S41" s="235" t="str">
        <f>IFERROR(VLOOKUP(S39,祝日一覧!$A:$C,3,FALSE),"")</f>
        <v/>
      </c>
      <c r="T41" s="235" t="str">
        <f>IFERROR(VLOOKUP(T39,祝日一覧!$A:$C,3,FALSE),"")</f>
        <v/>
      </c>
      <c r="U41" s="235" t="str">
        <f>IFERROR(VLOOKUP(U39,祝日一覧!$A:$C,3,FALSE),"")</f>
        <v/>
      </c>
      <c r="V41" s="235" t="str">
        <f>IFERROR(VLOOKUP(V39,祝日一覧!$A:$C,3,FALSE),"")</f>
        <v/>
      </c>
      <c r="W41" s="235" t="str">
        <f>IFERROR(VLOOKUP(W39,祝日一覧!$A:$C,3,FALSE),"")</f>
        <v/>
      </c>
      <c r="X41" s="235" t="str">
        <f>IFERROR(VLOOKUP(X39,祝日一覧!$A:$C,3,FALSE),"")</f>
        <v/>
      </c>
      <c r="Y41" s="235" t="str">
        <f>IFERROR(VLOOKUP(Y39,祝日一覧!$A:$C,3,FALSE),"")</f>
        <v/>
      </c>
      <c r="Z41" s="235" t="str">
        <f>IFERROR(VLOOKUP(Z39,祝日一覧!$A:$C,3,FALSE),"")</f>
        <v/>
      </c>
      <c r="AA41" s="235" t="str">
        <f>IFERROR(VLOOKUP(AA39,祝日一覧!$A:$C,3,FALSE),"")</f>
        <v/>
      </c>
      <c r="AB41" s="235" t="str">
        <f>IFERROR(VLOOKUP(AB39,祝日一覧!$A:$C,3,FALSE),"")</f>
        <v/>
      </c>
      <c r="AC41" s="235" t="str">
        <f>IFERROR(VLOOKUP(AC39,祝日一覧!$A:$C,3,FALSE),"")</f>
        <v/>
      </c>
      <c r="AD41" s="235" t="str">
        <f>IFERROR(VLOOKUP(AD39,祝日一覧!$A:$C,3,FALSE),"")</f>
        <v/>
      </c>
      <c r="AE41" s="235" t="str">
        <f>IFERROR(VLOOKUP(AE39,祝日一覧!$A:$C,3,FALSE),"")</f>
        <v/>
      </c>
      <c r="AF41" s="235" t="str">
        <f>IFERROR(VLOOKUP(AF39,祝日一覧!$A:$C,3,FALSE),"")</f>
        <v/>
      </c>
      <c r="AG41" s="245" t="str">
        <f>IFERROR(VLOOKUP(AG39,祝日一覧!A:C,3,FALSE),"")</f>
        <v/>
      </c>
      <c r="AH41" s="228"/>
      <c r="AI41" s="195"/>
      <c r="AJ41" s="195"/>
      <c r="AK41" s="195"/>
      <c r="AL41" s="196"/>
      <c r="AM41" s="177"/>
      <c r="AN41" s="178"/>
      <c r="AO41" s="179"/>
      <c r="AP41" s="181"/>
      <c r="AQ41" s="184"/>
      <c r="AR41" s="39" t="s">
        <v>84</v>
      </c>
      <c r="AS41" s="40" t="s">
        <v>84</v>
      </c>
      <c r="AT41" s="186"/>
      <c r="AU41" s="156"/>
      <c r="AV41" s="170"/>
      <c r="AW41" s="156"/>
      <c r="AX41" s="170"/>
      <c r="AY41" s="170"/>
      <c r="AZ41" s="170"/>
      <c r="BA41" s="170"/>
      <c r="BB41" s="170"/>
      <c r="BC41" s="125"/>
      <c r="BD41" s="174">
        <f ca="1">BC40-AS42</f>
        <v>9</v>
      </c>
      <c r="BE41" s="174">
        <f ca="1">BC40-AS44</f>
        <v>9</v>
      </c>
      <c r="BF41" s="125"/>
      <c r="BG41" s="125"/>
      <c r="BH41" s="172"/>
      <c r="BI41" s="232">
        <f>WEEKDAY(C37,3)</f>
        <v>5</v>
      </c>
      <c r="BJ41" s="125"/>
      <c r="BK41" s="125"/>
    </row>
    <row r="42" spans="1:63" s="51" customFormat="1" ht="53.1" customHeight="1">
      <c r="A42" s="43"/>
      <c r="B42" s="241"/>
      <c r="C42" s="236"/>
      <c r="D42" s="236"/>
      <c r="E42" s="236"/>
      <c r="F42" s="236"/>
      <c r="G42" s="236"/>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46"/>
      <c r="AH42" s="44" t="str">
        <f>IF($BI40=7,DBCS(1&amp;"日～"&amp;7&amp;"日"),DBCS("前"&amp;DAY(EOMONTH($C38-1,0))-6+$BI40&amp;"日～"&amp;$BI40&amp;"日"))</f>
        <v>前２９日～４日</v>
      </c>
      <c r="AI42" s="45" t="str">
        <f>DBCS($BI40+1&amp;"日～"&amp;$BI40+7&amp;"日")</f>
        <v>５日～１１日</v>
      </c>
      <c r="AJ42" s="45" t="str">
        <f>DBCS($BI40+8&amp;"日～"&amp;$BI40+14&amp;"日")</f>
        <v>１２日～１８日</v>
      </c>
      <c r="AK42" s="45" t="str">
        <f>DBCS($BI40+15&amp;"日～"&amp;$BI40+21&amp;"日")</f>
        <v>１９日～２５日</v>
      </c>
      <c r="AL42" s="46" t="str">
        <f>IF(AND(BI40=7,BI43=0),"-",IF($BI45=3,"-",DBCS($BI40+22&amp;"日～"&amp;$BI40+28&amp;"日")))</f>
        <v>-</v>
      </c>
      <c r="AM42" s="177"/>
      <c r="AN42" s="178"/>
      <c r="AO42" s="179"/>
      <c r="AP42" s="182"/>
      <c r="AQ42" s="185"/>
      <c r="AR42" s="39">
        <f>COUNTIF(C43:AG44,"外")</f>
        <v>0</v>
      </c>
      <c r="AS42" s="40">
        <f ca="1">COUNTIF(OFFSET(C43,0,MAX(5-WEEKDAY(C38,3),0),1,MIN(7-WEEKDAY(C38,3),2)),"外")+COUNTIF(OFFSET(C43,0,MAX(5-WEEKDAY(C38,3),0)+7,1,2),"外")+COUNTIF(OFFSET(C43,0,MAX(5-WEEKDAY(C38,3),0)+14,1,2),"外")+COUNTIF(OFFSET(C43,0,MAX(5-WEEKDAY(C38,3),0)+21,1,2),"外")+IF(BI42-BI40&lt;27,0,COUNTIF(OFFSET(C43,0,BI40+26,1,MIN(7-BI43,2)),"外"))</f>
        <v>0</v>
      </c>
      <c r="AT42" s="186"/>
      <c r="AU42" s="156"/>
      <c r="AV42" s="170"/>
      <c r="AW42" s="156"/>
      <c r="AX42" s="170"/>
      <c r="AY42" s="170"/>
      <c r="AZ42" s="170"/>
      <c r="BA42" s="170"/>
      <c r="BB42" s="170"/>
      <c r="BC42" s="125"/>
      <c r="BD42" s="175"/>
      <c r="BE42" s="175"/>
      <c r="BF42" s="125"/>
      <c r="BG42" s="125"/>
      <c r="BH42" s="47" t="s">
        <v>109</v>
      </c>
      <c r="BI42" s="48">
        <f>DAY(EOMONTH(C38,0))</f>
        <v>31</v>
      </c>
      <c r="BJ42" s="125"/>
      <c r="BK42" s="125"/>
    </row>
    <row r="43" spans="1:63" s="18" customFormat="1" ht="29.1" customHeight="1">
      <c r="A43" s="52"/>
      <c r="B43" s="161" t="s">
        <v>88</v>
      </c>
      <c r="C43" s="123"/>
      <c r="D43" s="123"/>
      <c r="E43" s="233"/>
      <c r="F43" s="123"/>
      <c r="G43" s="123"/>
      <c r="H43" s="123"/>
      <c r="I43" s="123"/>
      <c r="J43" s="123"/>
      <c r="K43" s="123"/>
      <c r="L43" s="123"/>
      <c r="M43" s="123"/>
      <c r="N43" s="123"/>
      <c r="O43" s="123"/>
      <c r="P43" s="123"/>
      <c r="Q43" s="123"/>
      <c r="R43" s="123"/>
      <c r="S43" s="123"/>
      <c r="T43" s="123"/>
      <c r="U43" s="123"/>
      <c r="V43" s="123"/>
      <c r="W43" s="123"/>
      <c r="X43" s="123"/>
      <c r="Y43" s="123"/>
      <c r="Z43" s="123"/>
      <c r="AA43" s="123"/>
      <c r="AB43" s="123"/>
      <c r="AC43" s="123"/>
      <c r="AD43" s="123"/>
      <c r="AE43" s="123"/>
      <c r="AF43" s="123"/>
      <c r="AG43" s="143"/>
      <c r="AH43" s="53">
        <f ca="1">IF(BI40=7,COUNTIF(OFFSET($C43,0,0,1,$BI40),"○")+COUNTIF(OFFSET($C43,0,$BI40,1,7),"●"),COUNTIF(OFFSET($C43,0,0,1,$BI40),"○")+COUNTIF(OFFSET($C43,-10,DAY(EOMONTH(C38-1,0))-7+BI40,1,7-$BI40),"○")+COUNTIF(OFFSET(C43,0,BI40,1,7),"●"))</f>
        <v>0</v>
      </c>
      <c r="AI43" s="54">
        <f ca="1">COUNTIF(OFFSET($C43,0,$BI40,1,7),"○")+COUNTIF(OFFSET($C43,0,$BI40+7,1,7),"●")</f>
        <v>0</v>
      </c>
      <c r="AJ43" s="54">
        <f ca="1">COUNTIF(OFFSET($C43,0,$BI40+7,1,7),"○")+COUNTIF(OFFSET($C43,0,$BI40+14,1,7),"●")</f>
        <v>0</v>
      </c>
      <c r="AK43" s="54">
        <f ca="1">IF(BI45=3,COUNTIF(OFFSET($C43,0,$BI40+14,1,7),"○")+IFERROR(COUNTIF(OFFSET(C43,0,BI40+22,1,BI43),"●"),0)+COUNTIF(OFFSET(C43,10,0,1,7-BI43),"●"),COUNTIF(OFFSET($C43,0,$BI40+14,1,7),"○")+COUNTIF(OFFSET($C43,0,$BI40+21,1,7),"●"))</f>
        <v>0</v>
      </c>
      <c r="AL43" s="55" t="str">
        <f ca="1">IF((BI45+SIGN(BI40))&lt;5,"-",IF(BI43=0,COUNTIF(OFFSET(C43,0,BI40+21,1,7),"○")+COUNTIF(OFFSET(C43,10,0,1,7-BI43),"●"),COUNTIF(OFFSET(C43,0,BI40+21,1,7),"○")+COUNTIF(OFFSET(C43,0,BI40+28,1,BI43),"●")+COUNTIF(OFFSET(C43,10,1,7-BI43,),"●")))</f>
        <v>-</v>
      </c>
      <c r="AM43" s="145">
        <f>AY40</f>
        <v>0</v>
      </c>
      <c r="AN43" s="147">
        <f>IF(AU40=0,"対象外",AM43/AU40)</f>
        <v>0</v>
      </c>
      <c r="AO43" s="149" t="str">
        <f ca="1">IF(AU40=0,"対象外",IF(AM43/AU40&gt;=0.285,"達成",IF(AM43&gt;=BF43,"達成※","未")))</f>
        <v>未</v>
      </c>
      <c r="AP43" s="151">
        <f>AZ40</f>
        <v>0</v>
      </c>
      <c r="AQ43" s="153">
        <f>IFERROR(AP43/AV40,"")</f>
        <v>0</v>
      </c>
      <c r="AR43" s="39" t="s">
        <v>85</v>
      </c>
      <c r="AS43" s="40" t="s">
        <v>85</v>
      </c>
      <c r="AT43" s="186"/>
      <c r="AU43" s="156"/>
      <c r="AV43" s="170"/>
      <c r="AW43" s="156"/>
      <c r="AX43" s="170"/>
      <c r="AY43" s="170"/>
      <c r="AZ43" s="170"/>
      <c r="BA43" s="170"/>
      <c r="BB43" s="170"/>
      <c r="BC43" s="125"/>
      <c r="BD43" s="175"/>
      <c r="BE43" s="175"/>
      <c r="BF43" s="125" t="str">
        <f ca="1">IF(OR(BD41/AU40&lt;0.285,BD41=0),BD41,"-")</f>
        <v>-</v>
      </c>
      <c r="BG43" s="174" t="str">
        <f ca="1">IF(OR(BE41/AW40&lt;0.285,BE41=0),BE41,"-")</f>
        <v>-</v>
      </c>
      <c r="BH43" s="56" t="s">
        <v>110</v>
      </c>
      <c r="BI43" s="57">
        <f>MOD(BI42-BI40,7)</f>
        <v>6</v>
      </c>
      <c r="BJ43" s="125"/>
      <c r="BK43" s="125"/>
    </row>
    <row r="44" spans="1:63" s="18" customFormat="1" ht="29.1" customHeight="1">
      <c r="A44" s="52"/>
      <c r="B44" s="161"/>
      <c r="C44" s="123"/>
      <c r="D44" s="123"/>
      <c r="E44" s="239"/>
      <c r="F44" s="123"/>
      <c r="G44" s="123"/>
      <c r="H44" s="123"/>
      <c r="I44" s="123"/>
      <c r="J44" s="123"/>
      <c r="K44" s="123"/>
      <c r="L44" s="123"/>
      <c r="M44" s="123"/>
      <c r="N44" s="123"/>
      <c r="O44" s="123"/>
      <c r="P44" s="123"/>
      <c r="Q44" s="123"/>
      <c r="R44" s="123"/>
      <c r="S44" s="123"/>
      <c r="T44" s="123"/>
      <c r="U44" s="123"/>
      <c r="V44" s="123"/>
      <c r="W44" s="123"/>
      <c r="X44" s="123"/>
      <c r="Y44" s="123"/>
      <c r="Z44" s="123"/>
      <c r="AA44" s="123"/>
      <c r="AB44" s="123"/>
      <c r="AC44" s="123"/>
      <c r="AD44" s="123"/>
      <c r="AE44" s="123"/>
      <c r="AF44" s="123"/>
      <c r="AG44" s="143"/>
      <c r="AH44" s="58" t="str">
        <f ca="1">IF(BI40=1,
IF((2-COUNTIF(OFFSET(C43,0,0,1,1),"外")-COUNTIF(OFFSET(C43,-10,BI32-1),"外"))&lt;=AH43,"達成","未"),
IF((2-COUNTIF(OFFSET(C43,0,MAX(5-WEEKDAY(C38,3),0),1,2),"外"))&lt;=AH43,"達成","未"))</f>
        <v>未</v>
      </c>
      <c r="AI44" s="54" t="str">
        <f ca="1">IF((2-COUNTIF(OFFSET($C43,0,$BI40+5,1,2),"外"))&lt;=AI43,"達成","未")</f>
        <v>未</v>
      </c>
      <c r="AJ44" s="54" t="str">
        <f ca="1">IF((2-COUNTIF(OFFSET($C43,0,$BI40+12,1,2),"外"))&lt;=AJ43,"達成","未")</f>
        <v>未</v>
      </c>
      <c r="AK44" s="54" t="str">
        <f ca="1">IF((2-COUNTIF(OFFSET($C43,0,$BI40+19,1,2),"外"))&lt;=AK43,"達成","未")</f>
        <v>未</v>
      </c>
      <c r="AL44" s="55" t="str">
        <f ca="1">IF((BI45+SIGN(BI40))&lt;5,"-",IF((2-COUNTIF(OFFSET($C43,0,$BI40+26,1,2),"外"))&lt;=AL43,"達成","未"))</f>
        <v>-</v>
      </c>
      <c r="AM44" s="163"/>
      <c r="AN44" s="164"/>
      <c r="AO44" s="165"/>
      <c r="AP44" s="166"/>
      <c r="AQ44" s="187"/>
      <c r="AR44" s="188">
        <f>COUNTIF(C45:AG46,"外")</f>
        <v>0</v>
      </c>
      <c r="AS44" s="190">
        <f ca="1">COUNTIF(OFFSET(C45,0,MAX(5-WEEKDAY(C38,3),0),1,MIN(7-WEEKDAY(C38,3),2)),"外")+COUNTIF(OFFSET(C45,0,MAX(5-WEEKDAY(C38,3),0)+7,1,2),"外")+COUNTIF(OFFSET(C45,0,MAX(5-WEEKDAY(C38,3),0)+14,1,2),"外")+COUNTIF(OFFSET(C45,0,MAX(5-WEEKDAY(C38,3),0)+21,1,2),"外")+IF(BI42-BI40&lt;27,0,COUNTIF(OFFSET(C45,0,BI40+26,1,MIN(7-BI43,2)),"外"))</f>
        <v>0</v>
      </c>
      <c r="AT44" s="186"/>
      <c r="AU44" s="156"/>
      <c r="AV44" s="170"/>
      <c r="AW44" s="156"/>
      <c r="AX44" s="170"/>
      <c r="AY44" s="170"/>
      <c r="AZ44" s="170"/>
      <c r="BA44" s="170"/>
      <c r="BB44" s="170"/>
      <c r="BC44" s="125"/>
      <c r="BD44" s="175"/>
      <c r="BE44" s="175"/>
      <c r="BF44" s="125"/>
      <c r="BG44" s="175"/>
      <c r="BH44" s="59" t="s">
        <v>112</v>
      </c>
      <c r="BI44" s="57">
        <f>SIGN(BI40)+SIGN(BI43)+BI45</f>
        <v>5</v>
      </c>
      <c r="BJ44" s="125"/>
      <c r="BK44" s="125"/>
    </row>
    <row r="45" spans="1:63" s="18" customFormat="1" ht="29.1" customHeight="1">
      <c r="A45" s="52"/>
      <c r="B45" s="161" t="s">
        <v>137</v>
      </c>
      <c r="C45" s="123"/>
      <c r="D45" s="123"/>
      <c r="E45" s="123"/>
      <c r="F45" s="123"/>
      <c r="G45" s="123"/>
      <c r="H45" s="123"/>
      <c r="I45" s="123"/>
      <c r="J45" s="123"/>
      <c r="K45" s="123"/>
      <c r="L45" s="123"/>
      <c r="M45" s="123"/>
      <c r="N45" s="123"/>
      <c r="O45" s="123"/>
      <c r="P45" s="123"/>
      <c r="Q45" s="123"/>
      <c r="R45" s="123"/>
      <c r="S45" s="123"/>
      <c r="T45" s="123"/>
      <c r="U45" s="123"/>
      <c r="V45" s="123"/>
      <c r="W45" s="123"/>
      <c r="X45" s="123"/>
      <c r="Y45" s="123"/>
      <c r="Z45" s="123"/>
      <c r="AA45" s="123"/>
      <c r="AB45" s="123"/>
      <c r="AC45" s="123"/>
      <c r="AD45" s="123"/>
      <c r="AE45" s="123"/>
      <c r="AF45" s="123"/>
      <c r="AG45" s="143"/>
      <c r="AH45" s="53">
        <f ca="1">IF(BI40=7,COUNTIF(OFFSET($C45,0,0,1,$BI40),"○")+COUNTIF(OFFSET($C45,0,$BI40,1,7),"●"),COUNTIF(OFFSET($C45,0,0,1,$BI40),"○")+COUNTIF(OFFSET($C45,-10,DAY(EOMONTH(C38-1,0))-7+BI40,1,7-$BI40),"○")+COUNTIF(OFFSET(C45,0,BI40,1,7),"●"))</f>
        <v>0</v>
      </c>
      <c r="AI45" s="60">
        <f ca="1">COUNTIF(OFFSET($C45,0,$BI40,1,7),"○")+COUNTIF(OFFSET($C45,0,$BI40+7,1,7),"●")</f>
        <v>0</v>
      </c>
      <c r="AJ45" s="60">
        <f ca="1">COUNTIF(OFFSET($C45,0,$BI40+7,1,7),"○")+COUNTIF(OFFSET($C45,0,$BI40+14,1,7),"●")</f>
        <v>0</v>
      </c>
      <c r="AK45" s="60">
        <f ca="1">IF(BI45=3,COUNTIF(OFFSET($C45,0,$BI40+14,1,7),"○")+IFERROR(COUNTIF(OFFSET(C45,0,BI40+22,1,BI43),"●"),0)+COUNTIF(OFFSET(C45,10,0,1,7-BI43),"●"),COUNTIF(OFFSET($C45,0,$BI40+14,1,7),"○")+COUNTIF(OFFSET($C45,0,$BI40+21,1,7),"●"))</f>
        <v>0</v>
      </c>
      <c r="AL45" s="61" t="str">
        <f ca="1">IF((BI45+SIGN(BI40))&lt;5,"-",IF(BI43=0,COUNTIF(OFFSET(C45,0,BI40+21,1,7),"○")+COUNTIF(OFFSET(C45,10,0,1,7-BI43),"●"),COUNTIF(OFFSET(C45,0,BI40+21,1,7),"○")+COUNTIF(OFFSET(C45,0,BI40+28,1,BI43),"●")+COUNTIF(OFFSET(C45,10,1,7-BI43,),"●")))</f>
        <v>-</v>
      </c>
      <c r="AM45" s="145">
        <f>BA40</f>
        <v>0</v>
      </c>
      <c r="AN45" s="147">
        <f>IF(AU40=0,"対象外",AM45/AU40)</f>
        <v>0</v>
      </c>
      <c r="AO45" s="149" t="str">
        <f ca="1">IF(AU40=0,"対象外",IF(AM45/AU40&gt;=0.285,"達成",IF(AM45&gt;=BG43,"達成※","未")))</f>
        <v>未</v>
      </c>
      <c r="AP45" s="151">
        <f>BB40</f>
        <v>0</v>
      </c>
      <c r="AQ45" s="153">
        <f>IFERROR(AP45/AX40,"")</f>
        <v>0</v>
      </c>
      <c r="AR45" s="189"/>
      <c r="AS45" s="191"/>
      <c r="AT45" s="186"/>
      <c r="AU45" s="157"/>
      <c r="AV45" s="170"/>
      <c r="AW45" s="157"/>
      <c r="AX45" s="170"/>
      <c r="AY45" s="170"/>
      <c r="AZ45" s="170"/>
      <c r="BA45" s="170"/>
      <c r="BB45" s="170"/>
      <c r="BC45" s="125"/>
      <c r="BD45" s="176"/>
      <c r="BE45" s="176"/>
      <c r="BF45" s="125"/>
      <c r="BG45" s="176"/>
      <c r="BH45" s="63" t="s">
        <v>111</v>
      </c>
      <c r="BI45" s="92">
        <f>ROUNDDOWN((BI42-BI40)/7,0)</f>
        <v>3</v>
      </c>
      <c r="BJ45" s="125"/>
      <c r="BK45" s="125"/>
    </row>
    <row r="46" spans="1:63" s="18" customFormat="1" ht="29.1" customHeight="1" thickBot="1">
      <c r="A46" s="52"/>
      <c r="B46" s="162"/>
      <c r="C46" s="142"/>
      <c r="D46" s="142"/>
      <c r="E46" s="142"/>
      <c r="F46" s="142"/>
      <c r="G46" s="142"/>
      <c r="H46" s="142"/>
      <c r="I46" s="142"/>
      <c r="J46" s="142"/>
      <c r="K46" s="142"/>
      <c r="L46" s="142"/>
      <c r="M46" s="142"/>
      <c r="N46" s="142"/>
      <c r="O46" s="142"/>
      <c r="P46" s="142"/>
      <c r="Q46" s="142"/>
      <c r="R46" s="142"/>
      <c r="S46" s="142"/>
      <c r="T46" s="142"/>
      <c r="U46" s="142"/>
      <c r="V46" s="142"/>
      <c r="W46" s="142"/>
      <c r="X46" s="142"/>
      <c r="Y46" s="142"/>
      <c r="Z46" s="142"/>
      <c r="AA46" s="142"/>
      <c r="AB46" s="142"/>
      <c r="AC46" s="142"/>
      <c r="AD46" s="142"/>
      <c r="AE46" s="142"/>
      <c r="AF46" s="142"/>
      <c r="AG46" s="144"/>
      <c r="AH46" s="77" t="str">
        <f ca="1">IF(BI40=1,
IF((2-COUNTIF(OFFSET(C45,0,0,1,1),"外")-COUNTIF(OFFSET(C45,-10,BI32-1),"外"))&lt;=AH45,"達成","未"),
IF((2-COUNTIF(OFFSET(C45,0,MAX(5-WEEKDAY(C38,3),0),1,2),"外"))&lt;=AH45,"達成","未"))</f>
        <v>未</v>
      </c>
      <c r="AI46" s="66" t="str">
        <f ca="1">IF((2-COUNTIF(OFFSET($C45,0,$BI40+5,1,2),"外"))&lt;=AI45,"達成","未")</f>
        <v>未</v>
      </c>
      <c r="AJ46" s="66" t="str">
        <f ca="1">IF((2-COUNTIF(OFFSET($C45,0,$BI40+12,1,2),"外"))&lt;=AJ45,"達成","未")</f>
        <v>未</v>
      </c>
      <c r="AK46" s="66" t="str">
        <f ca="1">IF((2-COUNTIF(OFFSET($C45,0,$BI40+19,1,2),"外"))&lt;=AK45,"達成","未")</f>
        <v>未</v>
      </c>
      <c r="AL46" s="67" t="str">
        <f ca="1">IF((BI45+SIGN(BI40))&lt;5,"-",IF((2-COUNTIF(OFFSET($C45,0,$BI40+26,1,2),"外"))&lt;=AL45,"達成","未"))</f>
        <v>-</v>
      </c>
      <c r="AM46" s="146"/>
      <c r="AN46" s="148"/>
      <c r="AO46" s="150"/>
      <c r="AP46" s="152"/>
      <c r="AQ46" s="154"/>
      <c r="AR46" s="80"/>
      <c r="AS46" s="80"/>
      <c r="AT46" s="81"/>
      <c r="AU46" s="81"/>
      <c r="AV46" s="81"/>
      <c r="AW46" s="81"/>
      <c r="AX46" s="81"/>
      <c r="AY46" s="81"/>
      <c r="AZ46" s="81"/>
      <c r="BA46" s="81"/>
      <c r="BB46" s="81"/>
      <c r="BC46" s="82"/>
      <c r="BD46" s="82"/>
      <c r="BE46" s="82"/>
      <c r="BF46" s="82"/>
      <c r="BG46" s="82"/>
      <c r="BH46" s="83"/>
      <c r="BI46" s="84"/>
      <c r="BJ46" s="69"/>
    </row>
    <row r="47" spans="1:63" ht="14.25" thickBot="1">
      <c r="A47" s="1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85"/>
      <c r="AI47" s="85"/>
      <c r="AJ47" s="85"/>
      <c r="AK47" s="85"/>
      <c r="AL47" s="85"/>
      <c r="AZ47" s="16"/>
      <c r="BA47" s="16"/>
      <c r="BB47" s="16"/>
    </row>
    <row r="48" spans="1:63" ht="13.5" customHeight="1">
      <c r="A48" s="12"/>
      <c r="B48" s="29" t="s">
        <v>0</v>
      </c>
      <c r="C48" s="207">
        <f>DATE(YEAR(C38),MONTH(C38)+1,DAY(C38))</f>
        <v>46054</v>
      </c>
      <c r="D48" s="207"/>
      <c r="E48" s="207"/>
      <c r="F48" s="207"/>
      <c r="G48" s="207"/>
      <c r="H48" s="207"/>
      <c r="I48" s="207"/>
      <c r="J48" s="207"/>
      <c r="K48" s="207"/>
      <c r="L48" s="207"/>
      <c r="M48" s="207"/>
      <c r="N48" s="207"/>
      <c r="O48" s="207"/>
      <c r="P48" s="207"/>
      <c r="Q48" s="207"/>
      <c r="R48" s="207"/>
      <c r="S48" s="207"/>
      <c r="T48" s="207"/>
      <c r="U48" s="207"/>
      <c r="V48" s="207"/>
      <c r="W48" s="207"/>
      <c r="X48" s="207"/>
      <c r="Y48" s="207"/>
      <c r="Z48" s="207"/>
      <c r="AA48" s="207"/>
      <c r="AB48" s="207"/>
      <c r="AC48" s="207"/>
      <c r="AD48" s="207"/>
      <c r="AE48" s="207"/>
      <c r="AF48" s="207"/>
      <c r="AG48" s="208"/>
      <c r="AH48" s="209" t="s">
        <v>136</v>
      </c>
      <c r="AI48" s="210"/>
      <c r="AJ48" s="210"/>
      <c r="AK48" s="210"/>
      <c r="AL48" s="243"/>
      <c r="AM48" s="215" t="s">
        <v>50</v>
      </c>
      <c r="AN48" s="216"/>
      <c r="AO48" s="217"/>
      <c r="AP48" s="221" t="s">
        <v>11</v>
      </c>
      <c r="AQ48" s="222"/>
      <c r="AR48" s="199" t="s">
        <v>113</v>
      </c>
      <c r="AS48" s="202" t="s">
        <v>114</v>
      </c>
      <c r="AT48" s="205" t="s">
        <v>15</v>
      </c>
      <c r="AU48" s="155" t="s">
        <v>115</v>
      </c>
      <c r="AV48" s="197" t="s">
        <v>116</v>
      </c>
      <c r="AW48" s="155" t="s">
        <v>118</v>
      </c>
      <c r="AX48" s="197" t="s">
        <v>117</v>
      </c>
      <c r="AY48" s="155" t="s">
        <v>80</v>
      </c>
      <c r="AZ48" s="155" t="s">
        <v>81</v>
      </c>
      <c r="BA48" s="30" t="s">
        <v>82</v>
      </c>
      <c r="BB48" s="30" t="s">
        <v>83</v>
      </c>
      <c r="BC48" s="170" t="s">
        <v>52</v>
      </c>
      <c r="BD48" s="197" t="s">
        <v>119</v>
      </c>
      <c r="BE48" s="197" t="s">
        <v>120</v>
      </c>
      <c r="BF48" s="170" t="s">
        <v>121</v>
      </c>
      <c r="BG48" s="170" t="s">
        <v>122</v>
      </c>
      <c r="BH48" s="41"/>
      <c r="BI48" s="192" t="s">
        <v>100</v>
      </c>
      <c r="BJ48" s="170" t="s">
        <v>61</v>
      </c>
      <c r="BK48" s="125" t="s">
        <v>89</v>
      </c>
    </row>
    <row r="49" spans="1:63">
      <c r="A49" s="12"/>
      <c r="B49" s="32" t="s">
        <v>1</v>
      </c>
      <c r="C49" s="33">
        <f>DATE(YEAR(C48),MONTH(C48),DAY(C48))</f>
        <v>46054</v>
      </c>
      <c r="D49" s="33">
        <f>IF(MONTH(DATE(YEAR(C49),MONTH(C49),DAY(C49)+1))=MONTH($C48),DATE(YEAR(C49),MONTH(C49),DAY(C49)+1),"")</f>
        <v>46055</v>
      </c>
      <c r="E49" s="33">
        <f t="shared" ref="E49:AF49" si="9">IF(MONTH(DATE(YEAR(D49),MONTH(D49),DAY(D49)+1))=MONTH($C48),DATE(YEAR(D49),MONTH(D49),DAY(D49)+1),"")</f>
        <v>46056</v>
      </c>
      <c r="F49" s="33">
        <f t="shared" si="9"/>
        <v>46057</v>
      </c>
      <c r="G49" s="33">
        <f t="shared" si="9"/>
        <v>46058</v>
      </c>
      <c r="H49" s="33">
        <f t="shared" si="9"/>
        <v>46059</v>
      </c>
      <c r="I49" s="33">
        <f t="shared" si="9"/>
        <v>46060</v>
      </c>
      <c r="J49" s="33">
        <f>IF(MONTH(DATE(YEAR(I49),MONTH(I49),DAY(I49)+1))=MONTH($C48),DATE(YEAR(I49),MONTH(I49),DAY(I49)+1),"")</f>
        <v>46061</v>
      </c>
      <c r="K49" s="33">
        <f t="shared" si="9"/>
        <v>46062</v>
      </c>
      <c r="L49" s="33">
        <f t="shared" si="9"/>
        <v>46063</v>
      </c>
      <c r="M49" s="33">
        <f t="shared" si="9"/>
        <v>46064</v>
      </c>
      <c r="N49" s="33">
        <f t="shared" si="9"/>
        <v>46065</v>
      </c>
      <c r="O49" s="33">
        <f t="shared" si="9"/>
        <v>46066</v>
      </c>
      <c r="P49" s="33">
        <f t="shared" si="9"/>
        <v>46067</v>
      </c>
      <c r="Q49" s="33">
        <f t="shared" si="9"/>
        <v>46068</v>
      </c>
      <c r="R49" s="33">
        <f t="shared" si="9"/>
        <v>46069</v>
      </c>
      <c r="S49" s="33">
        <f t="shared" si="9"/>
        <v>46070</v>
      </c>
      <c r="T49" s="33">
        <f t="shared" si="9"/>
        <v>46071</v>
      </c>
      <c r="U49" s="33">
        <f t="shared" si="9"/>
        <v>46072</v>
      </c>
      <c r="V49" s="33">
        <f t="shared" si="9"/>
        <v>46073</v>
      </c>
      <c r="W49" s="33">
        <f t="shared" si="9"/>
        <v>46074</v>
      </c>
      <c r="X49" s="33">
        <f t="shared" si="9"/>
        <v>46075</v>
      </c>
      <c r="Y49" s="33">
        <f t="shared" si="9"/>
        <v>46076</v>
      </c>
      <c r="Z49" s="33">
        <f t="shared" si="9"/>
        <v>46077</v>
      </c>
      <c r="AA49" s="33">
        <f t="shared" si="9"/>
        <v>46078</v>
      </c>
      <c r="AB49" s="33">
        <f t="shared" si="9"/>
        <v>46079</v>
      </c>
      <c r="AC49" s="33">
        <f t="shared" si="9"/>
        <v>46080</v>
      </c>
      <c r="AD49" s="33">
        <f t="shared" si="9"/>
        <v>46081</v>
      </c>
      <c r="AE49" s="33" t="str">
        <f t="shared" si="9"/>
        <v/>
      </c>
      <c r="AF49" s="33" t="e">
        <f t="shared" si="9"/>
        <v>#VALUE!</v>
      </c>
      <c r="AG49" s="74" t="e">
        <f>IF(MONTH(DATE(YEAR(AF49),MONTH(AF49),DAY(AF49)+1))=MONTH($C48),DATE(YEAR(AF49),MONTH(AF49),DAY(AF49)+1),"")</f>
        <v>#VALUE!</v>
      </c>
      <c r="AH49" s="212"/>
      <c r="AI49" s="213"/>
      <c r="AJ49" s="213"/>
      <c r="AK49" s="213"/>
      <c r="AL49" s="244"/>
      <c r="AM49" s="218"/>
      <c r="AN49" s="219"/>
      <c r="AO49" s="220"/>
      <c r="AP49" s="223"/>
      <c r="AQ49" s="224"/>
      <c r="AR49" s="200"/>
      <c r="AS49" s="203"/>
      <c r="AT49" s="206"/>
      <c r="AU49" s="157"/>
      <c r="AV49" s="137"/>
      <c r="AW49" s="157"/>
      <c r="AX49" s="137"/>
      <c r="AY49" s="157"/>
      <c r="AZ49" s="157"/>
      <c r="BA49" s="35" t="s">
        <v>78</v>
      </c>
      <c r="BB49" s="35" t="s">
        <v>79</v>
      </c>
      <c r="BC49" s="170"/>
      <c r="BD49" s="198"/>
      <c r="BE49" s="198"/>
      <c r="BF49" s="125"/>
      <c r="BG49" s="125"/>
      <c r="BH49" s="62"/>
      <c r="BI49" s="193"/>
      <c r="BJ49" s="170"/>
      <c r="BK49" s="125"/>
    </row>
    <row r="50" spans="1:63" ht="12.95" customHeight="1">
      <c r="A50" s="12"/>
      <c r="B50" s="32" t="s">
        <v>2</v>
      </c>
      <c r="C50" s="78" t="str">
        <f t="shared" ref="C50:AG50" si="10">TEXT(C49,"aaa")</f>
        <v>日</v>
      </c>
      <c r="D50" s="78" t="str">
        <f t="shared" si="10"/>
        <v>月</v>
      </c>
      <c r="E50" s="78" t="str">
        <f t="shared" si="10"/>
        <v>火</v>
      </c>
      <c r="F50" s="78" t="str">
        <f t="shared" si="10"/>
        <v>水</v>
      </c>
      <c r="G50" s="78" t="str">
        <f t="shared" si="10"/>
        <v>木</v>
      </c>
      <c r="H50" s="78" t="str">
        <f t="shared" si="10"/>
        <v>金</v>
      </c>
      <c r="I50" s="78" t="str">
        <f t="shared" si="10"/>
        <v>土</v>
      </c>
      <c r="J50" s="78" t="str">
        <f t="shared" si="10"/>
        <v>日</v>
      </c>
      <c r="K50" s="78" t="str">
        <f t="shared" si="10"/>
        <v>月</v>
      </c>
      <c r="L50" s="78" t="str">
        <f t="shared" si="10"/>
        <v>火</v>
      </c>
      <c r="M50" s="78" t="str">
        <f t="shared" si="10"/>
        <v>水</v>
      </c>
      <c r="N50" s="78" t="str">
        <f t="shared" si="10"/>
        <v>木</v>
      </c>
      <c r="O50" s="78" t="str">
        <f t="shared" si="10"/>
        <v>金</v>
      </c>
      <c r="P50" s="78" t="str">
        <f t="shared" si="10"/>
        <v>土</v>
      </c>
      <c r="Q50" s="78" t="str">
        <f t="shared" si="10"/>
        <v>日</v>
      </c>
      <c r="R50" s="78" t="str">
        <f t="shared" si="10"/>
        <v>月</v>
      </c>
      <c r="S50" s="78" t="str">
        <f t="shared" si="10"/>
        <v>火</v>
      </c>
      <c r="T50" s="78" t="str">
        <f t="shared" si="10"/>
        <v>水</v>
      </c>
      <c r="U50" s="78" t="str">
        <f t="shared" si="10"/>
        <v>木</v>
      </c>
      <c r="V50" s="78" t="str">
        <f t="shared" si="10"/>
        <v>金</v>
      </c>
      <c r="W50" s="78" t="str">
        <f t="shared" si="10"/>
        <v>土</v>
      </c>
      <c r="X50" s="78" t="str">
        <f t="shared" si="10"/>
        <v>日</v>
      </c>
      <c r="Y50" s="78" t="str">
        <f t="shared" si="10"/>
        <v>月</v>
      </c>
      <c r="Z50" s="78" t="str">
        <f t="shared" si="10"/>
        <v>火</v>
      </c>
      <c r="AA50" s="78" t="str">
        <f t="shared" si="10"/>
        <v>水</v>
      </c>
      <c r="AB50" s="78" t="str">
        <f t="shared" si="10"/>
        <v>木</v>
      </c>
      <c r="AC50" s="78" t="str">
        <f t="shared" si="10"/>
        <v>金</v>
      </c>
      <c r="AD50" s="78" t="str">
        <f t="shared" si="10"/>
        <v>土</v>
      </c>
      <c r="AE50" s="78" t="str">
        <f t="shared" si="10"/>
        <v/>
      </c>
      <c r="AF50" s="78" t="e">
        <f t="shared" si="10"/>
        <v>#VALUE!</v>
      </c>
      <c r="AG50" s="79" t="e">
        <f t="shared" si="10"/>
        <v>#VALUE!</v>
      </c>
      <c r="AH50" s="194" t="s">
        <v>90</v>
      </c>
      <c r="AI50" s="195" t="s">
        <v>91</v>
      </c>
      <c r="AJ50" s="195" t="s">
        <v>92</v>
      </c>
      <c r="AK50" s="195" t="s">
        <v>93</v>
      </c>
      <c r="AL50" s="196" t="s">
        <v>94</v>
      </c>
      <c r="AM50" s="177" t="s">
        <v>44</v>
      </c>
      <c r="AN50" s="178" t="s">
        <v>12</v>
      </c>
      <c r="AO50" s="179" t="s">
        <v>51</v>
      </c>
      <c r="AP50" s="180" t="s">
        <v>44</v>
      </c>
      <c r="AQ50" s="183" t="s">
        <v>13</v>
      </c>
      <c r="AR50" s="201"/>
      <c r="AS50" s="204"/>
      <c r="AT50" s="186">
        <f>COUNT(C49:AG49)</f>
        <v>28</v>
      </c>
      <c r="AU50" s="155">
        <f>AT50-AR52</f>
        <v>28</v>
      </c>
      <c r="AV50" s="170">
        <f>SUM(AU$8:AU53)</f>
        <v>135</v>
      </c>
      <c r="AW50" s="155">
        <f>AT50-AR54</f>
        <v>28</v>
      </c>
      <c r="AX50" s="170">
        <f>SUM(AW$8:AW53)</f>
        <v>135</v>
      </c>
      <c r="AY50" s="170">
        <f>COUNTIF(C53:AG53,"○")+COUNTIF(C53:AG53,"●")</f>
        <v>0</v>
      </c>
      <c r="AZ50" s="170">
        <f>SUM(AY$9:AY54)</f>
        <v>0</v>
      </c>
      <c r="BA50" s="170">
        <f>COUNTIF(C55:AG55,"○")+COUNTIF(C55:AG55,"●")</f>
        <v>0</v>
      </c>
      <c r="BB50" s="170">
        <f>SUM(BA$10:BA55)</f>
        <v>0</v>
      </c>
      <c r="BC50" s="125">
        <f>COUNTIF(C50:AG50,"土")+COUNTIF(C50:AG50,"日")</f>
        <v>8</v>
      </c>
      <c r="BD50" s="137"/>
      <c r="BE50" s="137"/>
      <c r="BF50" s="125" t="str">
        <f ca="1">IF(OR(BD51/AU50&lt;0.285,BD51=0),"特例","特例なし")</f>
        <v>特例なし</v>
      </c>
      <c r="BG50" s="125" t="str">
        <f ca="1">IF(OR(BE51/AW50&lt;0.285,BE51=0),"特例","特例なし")</f>
        <v>特例なし</v>
      </c>
      <c r="BH50" s="171" t="s">
        <v>108</v>
      </c>
      <c r="BI50" s="232">
        <f>ABS(IF(WEEKDAY(C48,3)=0,7,WEEKDAY(C48,3)-7))</f>
        <v>1</v>
      </c>
      <c r="BJ50" s="125">
        <f ca="1">IF($AO$340="計画",IF(AU50=0,1,IF(AO53="達成",1,IF(AO53="達成※",1,0))),IF(AW50=0,1,IF(AO55="達成",1,IF(AO55="達成※",1,0))))</f>
        <v>0</v>
      </c>
      <c r="BK50" s="125">
        <f ca="1">IF($AO$340="計画",IF(COUNTIF(AH54:AL54,"未")=0,1,0),IF(COUNTIF(AH56:AL56,"未")=0,1,0))</f>
        <v>0</v>
      </c>
    </row>
    <row r="51" spans="1:63" ht="33.950000000000003" customHeight="1">
      <c r="A51" s="12"/>
      <c r="B51" s="240" t="s">
        <v>3</v>
      </c>
      <c r="C51" s="235" t="str">
        <f>IFERROR(VLOOKUP(C49,祝日一覧!A:C,3,FALSE),"")</f>
        <v/>
      </c>
      <c r="D51" s="235" t="str">
        <f>IFERROR(VLOOKUP(D49,祝日一覧!A:C,3,FALSE),"")</f>
        <v/>
      </c>
      <c r="E51" s="235" t="str">
        <f>IFERROR(VLOOKUP(E49,祝日一覧!A:C,3,FALSE),"")</f>
        <v/>
      </c>
      <c r="F51" s="235" t="str">
        <f>IFERROR(VLOOKUP(F49,祝日一覧!A:C,3,FALSE),"")</f>
        <v/>
      </c>
      <c r="G51" s="235" t="str">
        <f>IFERROR(VLOOKUP(G49,祝日一覧!A:C,3,FALSE),"")</f>
        <v/>
      </c>
      <c r="H51" s="235" t="str">
        <f>IFERROR(VLOOKUP(H49,祝日一覧!A:C,3,FALSE),"")</f>
        <v/>
      </c>
      <c r="I51" s="235" t="str">
        <f>IFERROR(VLOOKUP(I49,祝日一覧!A:C,3,FALSE),"")</f>
        <v/>
      </c>
      <c r="J51" s="235" t="str">
        <f>IFERROR(VLOOKUP(J49,祝日一覧!A:C,3,FALSE),"")</f>
        <v/>
      </c>
      <c r="K51" s="235" t="str">
        <f>IFERROR(VLOOKUP(K49,祝日一覧!A:C,3,FALSE),"")</f>
        <v/>
      </c>
      <c r="L51" s="235" t="str">
        <f>IFERROR(VLOOKUP(L49,祝日一覧!A:C,3,FALSE),"")</f>
        <v/>
      </c>
      <c r="M51" s="235" t="str">
        <f>IFERROR(VLOOKUP(M49,祝日一覧!A:C,3,FALSE),"")</f>
        <v>建国記念の日</v>
      </c>
      <c r="N51" s="235" t="str">
        <f>IFERROR(VLOOKUP(N49,祝日一覧!A:C,3,FALSE),"")</f>
        <v/>
      </c>
      <c r="O51" s="235" t="str">
        <f>IFERROR(VLOOKUP(O49,祝日一覧!A:C,3,FALSE),"")</f>
        <v/>
      </c>
      <c r="P51" s="235" t="str">
        <f>IFERROR(VLOOKUP(P49,祝日一覧!A:C,3,FALSE),"")</f>
        <v/>
      </c>
      <c r="Q51" s="235" t="str">
        <f>IFERROR(VLOOKUP(Q49,祝日一覧!A:C,3,FALSE),"")</f>
        <v/>
      </c>
      <c r="R51" s="235" t="str">
        <f>IFERROR(VLOOKUP(R49,祝日一覧!A:C,3,FALSE),"")</f>
        <v/>
      </c>
      <c r="S51" s="235" t="str">
        <f>IFERROR(VLOOKUP(S49,祝日一覧!A:C,3,FALSE),"")</f>
        <v/>
      </c>
      <c r="T51" s="235" t="str">
        <f>IFERROR(VLOOKUP(T49,祝日一覧!A:C,3,FALSE),"")</f>
        <v/>
      </c>
      <c r="U51" s="235" t="str">
        <f>IFERROR(VLOOKUP(U49,祝日一覧!A:C,3,FALSE),"")</f>
        <v/>
      </c>
      <c r="V51" s="235" t="str">
        <f>IFERROR(VLOOKUP(V49,祝日一覧!A:C,3,FALSE),"")</f>
        <v/>
      </c>
      <c r="W51" s="235" t="str">
        <f>IFERROR(VLOOKUP(W49,祝日一覧!A:C,3,FALSE),"")</f>
        <v/>
      </c>
      <c r="X51" s="235" t="str">
        <f>IFERROR(VLOOKUP(X49,祝日一覧!A:C,3,FALSE),"")</f>
        <v/>
      </c>
      <c r="Y51" s="235" t="str">
        <f>IFERROR(VLOOKUP(Y49,祝日一覧!A:C,3,FALSE),"")</f>
        <v>天皇誕生日</v>
      </c>
      <c r="Z51" s="235" t="str">
        <f>IFERROR(VLOOKUP(Z49,祝日一覧!A:C,3,FALSE),"")</f>
        <v/>
      </c>
      <c r="AA51" s="235" t="str">
        <f>IFERROR(VLOOKUP(AA49,祝日一覧!A:C,3,FALSE),"")</f>
        <v/>
      </c>
      <c r="AB51" s="235" t="str">
        <f>IFERROR(VLOOKUP(AB49,祝日一覧!A:C,3,FALSE),"")</f>
        <v/>
      </c>
      <c r="AC51" s="235" t="str">
        <f>IFERROR(VLOOKUP(AC49,祝日一覧!A:C,3,FALSE),"")</f>
        <v/>
      </c>
      <c r="AD51" s="235" t="str">
        <f>IFERROR(VLOOKUP(AD49,祝日一覧!A:C,3,FALSE),"")</f>
        <v/>
      </c>
      <c r="AE51" s="235" t="str">
        <f>IFERROR(VLOOKUP(AE49,祝日一覧!A:C,3,FALSE),"")</f>
        <v/>
      </c>
      <c r="AF51" s="235" t="str">
        <f>IFERROR(VLOOKUP(AF49,祝日一覧!A:C,3,FALSE),"")</f>
        <v/>
      </c>
      <c r="AG51" s="245" t="str">
        <f>IFERROR(VLOOKUP(AG49,祝日一覧!A:C,3,FALSE),"")</f>
        <v/>
      </c>
      <c r="AH51" s="194"/>
      <c r="AI51" s="195"/>
      <c r="AJ51" s="195"/>
      <c r="AK51" s="195"/>
      <c r="AL51" s="196"/>
      <c r="AM51" s="177"/>
      <c r="AN51" s="178"/>
      <c r="AO51" s="179"/>
      <c r="AP51" s="181"/>
      <c r="AQ51" s="184"/>
      <c r="AR51" s="39" t="s">
        <v>84</v>
      </c>
      <c r="AS51" s="40" t="s">
        <v>84</v>
      </c>
      <c r="AT51" s="186"/>
      <c r="AU51" s="156"/>
      <c r="AV51" s="170"/>
      <c r="AW51" s="156"/>
      <c r="AX51" s="170"/>
      <c r="AY51" s="170"/>
      <c r="AZ51" s="170"/>
      <c r="BA51" s="170"/>
      <c r="BB51" s="170"/>
      <c r="BC51" s="125"/>
      <c r="BD51" s="174">
        <f ca="1">BC50-AS52</f>
        <v>8</v>
      </c>
      <c r="BE51" s="174">
        <f ca="1">BC50-AS54</f>
        <v>8</v>
      </c>
      <c r="BF51" s="125"/>
      <c r="BG51" s="125"/>
      <c r="BH51" s="172"/>
      <c r="BI51" s="232">
        <f>WEEKDAY(C47,3)</f>
        <v>5</v>
      </c>
      <c r="BJ51" s="125"/>
      <c r="BK51" s="125"/>
    </row>
    <row r="52" spans="1:63" s="51" customFormat="1" ht="53.1" customHeight="1">
      <c r="A52" s="43"/>
      <c r="B52" s="241"/>
      <c r="C52" s="236"/>
      <c r="D52" s="236"/>
      <c r="E52" s="236"/>
      <c r="F52" s="236"/>
      <c r="G52" s="236"/>
      <c r="H52" s="236"/>
      <c r="I52" s="236"/>
      <c r="J52" s="236"/>
      <c r="K52" s="236"/>
      <c r="L52" s="236"/>
      <c r="M52" s="236"/>
      <c r="N52" s="236"/>
      <c r="O52" s="236"/>
      <c r="P52" s="236"/>
      <c r="Q52" s="236"/>
      <c r="R52" s="236"/>
      <c r="S52" s="236"/>
      <c r="T52" s="236"/>
      <c r="U52" s="236"/>
      <c r="V52" s="236"/>
      <c r="W52" s="236"/>
      <c r="X52" s="236"/>
      <c r="Y52" s="236"/>
      <c r="Z52" s="236"/>
      <c r="AA52" s="236"/>
      <c r="AB52" s="236"/>
      <c r="AC52" s="236"/>
      <c r="AD52" s="236"/>
      <c r="AE52" s="236"/>
      <c r="AF52" s="236"/>
      <c r="AG52" s="246"/>
      <c r="AH52" s="86" t="str">
        <f>IF($BI50=7,DBCS(1&amp;"日～"&amp;7&amp;"日"),DBCS("前"&amp;DAY(EOMONTH($C48-1,0))-6+$BI50&amp;"日～"&amp;$BI50&amp;"日"))</f>
        <v>前２６日～１日</v>
      </c>
      <c r="AI52" s="45" t="str">
        <f>DBCS($BI50+1&amp;"日～"&amp;$BI50+7&amp;"日")</f>
        <v>２日～８日</v>
      </c>
      <c r="AJ52" s="45" t="str">
        <f>DBCS($BI50+8&amp;"日～"&amp;$BI50+14&amp;"日")</f>
        <v>９日～１５日</v>
      </c>
      <c r="AK52" s="45" t="str">
        <f>DBCS($BI50+15&amp;"日～"&amp;$BI50+21&amp;"日")</f>
        <v>１６日～２２日</v>
      </c>
      <c r="AL52" s="46" t="str">
        <f>IF(AND(BI50=7,BI53=0),"-",IF($BI55=3,"-",DBCS($BI50+22&amp;"日～"&amp;$BI50+28&amp;"日")))</f>
        <v>-</v>
      </c>
      <c r="AM52" s="177"/>
      <c r="AN52" s="178"/>
      <c r="AO52" s="179"/>
      <c r="AP52" s="182"/>
      <c r="AQ52" s="185"/>
      <c r="AR52" s="39">
        <f>COUNTIF(C53:AG54,"外")</f>
        <v>0</v>
      </c>
      <c r="AS52" s="40">
        <f ca="1">COUNTIF(OFFSET(C53,0,MAX(5-WEEKDAY(C48,3),0),1,MIN(7-WEEKDAY(C48,3),2)),"外")+COUNTIF(OFFSET(C53,0,MAX(5-WEEKDAY(C48,3),0)+7,1,2),"外")+COUNTIF(OFFSET(C53,0,MAX(5-WEEKDAY(C48,3),0)+14,1,2),"外")+COUNTIF(OFFSET(C53,0,MAX(5-WEEKDAY(C48,3),0)+21,1,2),"外")+IF(BI52-BI50&lt;27,0,COUNTIF(OFFSET(C53,0,BI50+26,1,MIN(7-BI53,2)),"外"))</f>
        <v>0</v>
      </c>
      <c r="AT52" s="186"/>
      <c r="AU52" s="156"/>
      <c r="AV52" s="170"/>
      <c r="AW52" s="156"/>
      <c r="AX52" s="170"/>
      <c r="AY52" s="170"/>
      <c r="AZ52" s="170"/>
      <c r="BA52" s="170"/>
      <c r="BB52" s="170"/>
      <c r="BC52" s="125"/>
      <c r="BD52" s="175"/>
      <c r="BE52" s="175"/>
      <c r="BF52" s="125"/>
      <c r="BG52" s="125"/>
      <c r="BH52" s="47" t="s">
        <v>109</v>
      </c>
      <c r="BI52" s="48">
        <f>DAY(EOMONTH(C48,0))</f>
        <v>28</v>
      </c>
      <c r="BJ52" s="125"/>
      <c r="BK52" s="125"/>
    </row>
    <row r="53" spans="1:63" s="18" customFormat="1" ht="29.1" customHeight="1">
      <c r="A53" s="52"/>
      <c r="B53" s="161" t="s">
        <v>88</v>
      </c>
      <c r="C53" s="123"/>
      <c r="D53" s="123"/>
      <c r="E53" s="123"/>
      <c r="F53" s="123"/>
      <c r="G53" s="123"/>
      <c r="H53" s="123"/>
      <c r="I53" s="123"/>
      <c r="J53" s="123"/>
      <c r="K53" s="123"/>
      <c r="L53" s="233"/>
      <c r="M53" s="233"/>
      <c r="N53" s="123"/>
      <c r="O53" s="123"/>
      <c r="P53" s="123"/>
      <c r="Q53" s="123"/>
      <c r="R53" s="123"/>
      <c r="S53" s="123"/>
      <c r="T53" s="123"/>
      <c r="U53" s="123"/>
      <c r="V53" s="123"/>
      <c r="W53" s="123"/>
      <c r="X53" s="123"/>
      <c r="Y53" s="123"/>
      <c r="Z53" s="123"/>
      <c r="AA53" s="123"/>
      <c r="AB53" s="123"/>
      <c r="AC53" s="123"/>
      <c r="AD53" s="123"/>
      <c r="AE53" s="123"/>
      <c r="AF53" s="123"/>
      <c r="AG53" s="143"/>
      <c r="AH53" s="53">
        <f ca="1">IF(BI50=7,COUNTIF(OFFSET($C53,0,0,1,$BI50),"○")+COUNTIF(OFFSET($C53,0,$BI50,1,7),"●"),COUNTIF(OFFSET($C53,0,0,1,$BI50),"○")+COUNTIF(OFFSET($C53,-10,DAY(EOMONTH(C48-1,0))-7+BI50,1,7-$BI50),"○")+COUNTIF(OFFSET(C53,0,BI50,1,7),"●"))</f>
        <v>0</v>
      </c>
      <c r="AI53" s="54">
        <f ca="1">COUNTIF(OFFSET($C53,0,$BI50,1,7),"○")+COUNTIF(OFFSET($C53,0,$BI50+7,1,7),"●")</f>
        <v>0</v>
      </c>
      <c r="AJ53" s="54">
        <f ca="1">COUNTIF(OFFSET($C53,0,$BI50+7,1,7),"○")+COUNTIF(OFFSET($C53,0,$BI50+14,1,7),"●")</f>
        <v>0</v>
      </c>
      <c r="AK53" s="54">
        <f ca="1">IF(BI55=3,COUNTIF(OFFSET($C53,0,$BI50+14,1,7),"○")+IFERROR(COUNTIF(OFFSET(C53,0,BI50+22,1,BI53),"●"),0)+COUNTIF(OFFSET(C53,10,0,1,7-BI53),"●"),COUNTIF(OFFSET($C53,0,$BI50+14,1,7),"○")+COUNTIF(OFFSET($C53,0,$BI50+21,1,7),"●"))</f>
        <v>0</v>
      </c>
      <c r="AL53" s="55" t="str">
        <f ca="1">IF((BI55+SIGN(BI50))&lt;5,"-",IF(BI53=0,COUNTIF(OFFSET(C53,0,BI50+21,1,7),"○")+COUNTIF(OFFSET(C53,10,0,1,7-BI53),"●"),COUNTIF(OFFSET(C53,0,BI50+21,1,7),"○")+COUNTIF(OFFSET(C53,0,BI50+28,1,BI53),"●")+COUNTIF(OFFSET(C53,10,1,7-BI53,),"●")))</f>
        <v>-</v>
      </c>
      <c r="AM53" s="145">
        <f>AY50</f>
        <v>0</v>
      </c>
      <c r="AN53" s="147">
        <f>IF(AU50=0,"対象外",AM53/AU50)</f>
        <v>0</v>
      </c>
      <c r="AO53" s="149" t="str">
        <f ca="1">IF(AU50=0,"対象外",IF(AM53/AU50&gt;=0.285,"達成",IF(AM53&gt;=BF53,"達成※","未")))</f>
        <v>未</v>
      </c>
      <c r="AP53" s="151">
        <f>AZ50</f>
        <v>0</v>
      </c>
      <c r="AQ53" s="153">
        <f>IFERROR(AP53/AV50,"")</f>
        <v>0</v>
      </c>
      <c r="AR53" s="39" t="s">
        <v>85</v>
      </c>
      <c r="AS53" s="40" t="s">
        <v>85</v>
      </c>
      <c r="AT53" s="186"/>
      <c r="AU53" s="156"/>
      <c r="AV53" s="170"/>
      <c r="AW53" s="156"/>
      <c r="AX53" s="170"/>
      <c r="AY53" s="170"/>
      <c r="AZ53" s="170"/>
      <c r="BA53" s="170"/>
      <c r="BB53" s="170"/>
      <c r="BC53" s="125"/>
      <c r="BD53" s="175"/>
      <c r="BE53" s="175"/>
      <c r="BF53" s="125" t="str">
        <f ca="1">IF(OR(BD51/AU50&lt;0.285,BD51=0),BD51,"-")</f>
        <v>-</v>
      </c>
      <c r="BG53" s="174" t="str">
        <f ca="1">IF(OR(BE51/AW50&lt;0.285,BE51=0),BE51,"-")</f>
        <v>-</v>
      </c>
      <c r="BH53" s="56" t="s">
        <v>110</v>
      </c>
      <c r="BI53" s="57">
        <f>MOD(BI52-BI50,7)</f>
        <v>6</v>
      </c>
      <c r="BJ53" s="125"/>
      <c r="BK53" s="125"/>
    </row>
    <row r="54" spans="1:63" s="18" customFormat="1" ht="29.1" customHeight="1">
      <c r="A54" s="52"/>
      <c r="B54" s="161"/>
      <c r="C54" s="123"/>
      <c r="D54" s="123"/>
      <c r="E54" s="123"/>
      <c r="F54" s="123"/>
      <c r="G54" s="123"/>
      <c r="H54" s="123"/>
      <c r="I54" s="123"/>
      <c r="J54" s="123"/>
      <c r="K54" s="123"/>
      <c r="L54" s="239"/>
      <c r="M54" s="239"/>
      <c r="N54" s="123"/>
      <c r="O54" s="123"/>
      <c r="P54" s="123"/>
      <c r="Q54" s="123"/>
      <c r="R54" s="123"/>
      <c r="S54" s="123"/>
      <c r="T54" s="123"/>
      <c r="U54" s="123"/>
      <c r="V54" s="123"/>
      <c r="W54" s="123"/>
      <c r="X54" s="123"/>
      <c r="Y54" s="123"/>
      <c r="Z54" s="123"/>
      <c r="AA54" s="123"/>
      <c r="AB54" s="123"/>
      <c r="AC54" s="123"/>
      <c r="AD54" s="123"/>
      <c r="AE54" s="123"/>
      <c r="AF54" s="123"/>
      <c r="AG54" s="143"/>
      <c r="AH54" s="58" t="str">
        <f ca="1">IF(BI50=1,
IF((2-COUNTIF(OFFSET(C53,0,0,1,1),"外")-COUNTIF(OFFSET(C53,-10,BI42-1),"外"))&lt;=AH53,"達成","未"),
IF((2-COUNTIF(OFFSET(C53,0,MAX(5-WEEKDAY(C48,3),0),1,2),"外"))&lt;=AH53,"達成","未"))</f>
        <v>未</v>
      </c>
      <c r="AI54" s="54" t="str">
        <f ca="1">IF((2-COUNTIF(OFFSET($C53,0,$BI50+5,1,2),"外"))&lt;=AI53,"達成","未")</f>
        <v>未</v>
      </c>
      <c r="AJ54" s="54" t="str">
        <f ca="1">IF((2-COUNTIF(OFFSET($C53,0,$BI50+12,1,2),"外"))&lt;=AJ53,"達成","未")</f>
        <v>未</v>
      </c>
      <c r="AK54" s="54" t="str">
        <f ca="1">IF((2-COUNTIF(OFFSET($C53,0,$BI50+19,1,2),"外"))&lt;=AK53,"達成","未")</f>
        <v>未</v>
      </c>
      <c r="AL54" s="55" t="str">
        <f ca="1">IF((BI55+SIGN(BI50))&lt;5,"-",IF((2-COUNTIF(OFFSET($C53,0,$BI50+26,1,2),"外"))&lt;=AL53,"達成","未"))</f>
        <v>-</v>
      </c>
      <c r="AM54" s="163"/>
      <c r="AN54" s="164"/>
      <c r="AO54" s="165"/>
      <c r="AP54" s="166"/>
      <c r="AQ54" s="187"/>
      <c r="AR54" s="188">
        <f>COUNTIF(C55:AG56,"外")</f>
        <v>0</v>
      </c>
      <c r="AS54" s="190">
        <f ca="1">COUNTIF(OFFSET(C55,0,MAX(5-WEEKDAY(C48,3),0),1,MIN(7-WEEKDAY(C48,3),2)),"外")+COUNTIF(OFFSET(C55,0,MAX(5-WEEKDAY(C48,3),0)+7,1,2),"外")+COUNTIF(OFFSET(C55,0,MAX(5-WEEKDAY(C48,3),0)+14,1,2),"外")+COUNTIF(OFFSET(C55,0,MAX(5-WEEKDAY(C48,3),0)+21,1,2),"外")+IF(BI52-BI50&lt;27,0,COUNTIF(OFFSET(C55,0,BI50+26,1,MIN(7-BI53,2)),"外"))</f>
        <v>0</v>
      </c>
      <c r="AT54" s="186"/>
      <c r="AU54" s="156"/>
      <c r="AV54" s="170"/>
      <c r="AW54" s="156"/>
      <c r="AX54" s="170"/>
      <c r="AY54" s="170"/>
      <c r="AZ54" s="170"/>
      <c r="BA54" s="170"/>
      <c r="BB54" s="170"/>
      <c r="BC54" s="125"/>
      <c r="BD54" s="175"/>
      <c r="BE54" s="175"/>
      <c r="BF54" s="125"/>
      <c r="BG54" s="175"/>
      <c r="BH54" s="59" t="s">
        <v>112</v>
      </c>
      <c r="BI54" s="57">
        <f>SIGN(BI50)+SIGN(BI53)+BI55</f>
        <v>5</v>
      </c>
      <c r="BJ54" s="125"/>
      <c r="BK54" s="125"/>
    </row>
    <row r="55" spans="1:63" s="18" customFormat="1" ht="29.1" customHeight="1">
      <c r="A55" s="52"/>
      <c r="B55" s="161" t="s">
        <v>137</v>
      </c>
      <c r="C55" s="123"/>
      <c r="D55" s="123"/>
      <c r="E55" s="123"/>
      <c r="F55" s="123"/>
      <c r="G55" s="123"/>
      <c r="H55" s="123"/>
      <c r="I55" s="123"/>
      <c r="J55" s="123"/>
      <c r="K55" s="123"/>
      <c r="L55" s="123"/>
      <c r="M55" s="123"/>
      <c r="N55" s="123"/>
      <c r="O55" s="123"/>
      <c r="P55" s="123"/>
      <c r="Q55" s="123"/>
      <c r="R55" s="123"/>
      <c r="S55" s="123"/>
      <c r="T55" s="123"/>
      <c r="U55" s="123"/>
      <c r="V55" s="123"/>
      <c r="W55" s="123"/>
      <c r="X55" s="123"/>
      <c r="Y55" s="123"/>
      <c r="Z55" s="123"/>
      <c r="AA55" s="123"/>
      <c r="AB55" s="123"/>
      <c r="AC55" s="123"/>
      <c r="AD55" s="123"/>
      <c r="AE55" s="123"/>
      <c r="AF55" s="123"/>
      <c r="AG55" s="143"/>
      <c r="AH55" s="53">
        <f ca="1">IF(BI50=7,COUNTIF(OFFSET($C55,0,0,1,$BI50),"○")+COUNTIF(OFFSET($C55,0,$BI50,1,7),"●"),COUNTIF(OFFSET($C55,0,0,1,$BI50),"○")+COUNTIF(OFFSET($C55,-10,DAY(EOMONTH(C48-1,0))-7+BI50,1,7-$BI50),"○")+COUNTIF(OFFSET(C55,0,BI50,1,7),"●"))</f>
        <v>0</v>
      </c>
      <c r="AI55" s="60">
        <f ca="1">COUNTIF(OFFSET($C55,0,$BI50,1,7),"○")+COUNTIF(OFFSET($C55,0,$BI50+7,1,7),"●")</f>
        <v>0</v>
      </c>
      <c r="AJ55" s="60">
        <f ca="1">COUNTIF(OFFSET($C55,0,$BI50+7,1,7),"○")+COUNTIF(OFFSET($C55,0,$BI50+14,1,7),"●")</f>
        <v>0</v>
      </c>
      <c r="AK55" s="60">
        <f ca="1">IF(BI55=3,COUNTIF(OFFSET($C55,0,$BI50+14,1,7),"○")+IFERROR(COUNTIF(OFFSET(C55,0,BI50+22,1,BI53),"●"),0)+COUNTIF(OFFSET(C55,10,0,1,7-BI53),"●"),COUNTIF(OFFSET($C55,0,$BI50+14,1,7),"○")+COUNTIF(OFFSET($C55,0,$BI50+21,1,7),"●"))</f>
        <v>0</v>
      </c>
      <c r="AL55" s="61" t="str">
        <f ca="1">IF((BI55+SIGN(BI50))&lt;5,"-",IF(BI53=0,COUNTIF(OFFSET(C55,0,BI50+21,1,7),"○")+COUNTIF(OFFSET(C55,10,0,1,7-BI53),"●"),COUNTIF(OFFSET(C55,0,BI50+21,1,7),"○")+COUNTIF(OFFSET(C55,0,BI50+28,1,BI53),"●")+COUNTIF(OFFSET(C55,10,1,7-BI53,),"●")))</f>
        <v>-</v>
      </c>
      <c r="AM55" s="145">
        <f>BA50</f>
        <v>0</v>
      </c>
      <c r="AN55" s="147">
        <f>IF(AU50=0,"対象外",AM55/AU50)</f>
        <v>0</v>
      </c>
      <c r="AO55" s="149" t="str">
        <f ca="1">IF(AU50=0,"対象外",IF(AM55/AU50&gt;=0.285,"達成",IF(AM55&gt;=BG53,"達成※","未")))</f>
        <v>未</v>
      </c>
      <c r="AP55" s="151">
        <f>BB50</f>
        <v>0</v>
      </c>
      <c r="AQ55" s="153">
        <f>IFERROR(AP55/AX50,"")</f>
        <v>0</v>
      </c>
      <c r="AR55" s="189"/>
      <c r="AS55" s="191"/>
      <c r="AT55" s="186"/>
      <c r="AU55" s="157"/>
      <c r="AV55" s="170"/>
      <c r="AW55" s="157"/>
      <c r="AX55" s="170"/>
      <c r="AY55" s="170"/>
      <c r="AZ55" s="170"/>
      <c r="BA55" s="170"/>
      <c r="BB55" s="170"/>
      <c r="BC55" s="125"/>
      <c r="BD55" s="176"/>
      <c r="BE55" s="176"/>
      <c r="BF55" s="125"/>
      <c r="BG55" s="176"/>
      <c r="BH55" s="63" t="s">
        <v>111</v>
      </c>
      <c r="BI55" s="92">
        <f>ROUNDDOWN((BI52-BI50)/7,0)</f>
        <v>3</v>
      </c>
      <c r="BJ55" s="125"/>
      <c r="BK55" s="125"/>
    </row>
    <row r="56" spans="1:63" s="18" customFormat="1" ht="29.1" customHeight="1" thickBot="1">
      <c r="A56" s="52"/>
      <c r="B56" s="162"/>
      <c r="C56" s="142"/>
      <c r="D56" s="142"/>
      <c r="E56" s="142"/>
      <c r="F56" s="142"/>
      <c r="G56" s="142"/>
      <c r="H56" s="142"/>
      <c r="I56" s="142"/>
      <c r="J56" s="142"/>
      <c r="K56" s="142"/>
      <c r="L56" s="142"/>
      <c r="M56" s="142"/>
      <c r="N56" s="142"/>
      <c r="O56" s="142"/>
      <c r="P56" s="142"/>
      <c r="Q56" s="142"/>
      <c r="R56" s="142"/>
      <c r="S56" s="142"/>
      <c r="T56" s="142"/>
      <c r="U56" s="142"/>
      <c r="V56" s="142"/>
      <c r="W56" s="142"/>
      <c r="X56" s="142"/>
      <c r="Y56" s="142"/>
      <c r="Z56" s="142"/>
      <c r="AA56" s="142"/>
      <c r="AB56" s="142"/>
      <c r="AC56" s="142"/>
      <c r="AD56" s="142"/>
      <c r="AE56" s="142"/>
      <c r="AF56" s="142"/>
      <c r="AG56" s="144"/>
      <c r="AH56" s="77" t="str">
        <f ca="1">IF(BI50=1,
IF((2-COUNTIF(OFFSET(C55,0,0,1,1),"外")-COUNTIF(OFFSET(C55,-10,BI42-1),"外"))&lt;=AH55,"達成","未"),
IF((2-COUNTIF(OFFSET(C55,0,MAX(5-WEEKDAY(C48,3),0),1,2),"外"))&lt;=AH55,"達成","未"))</f>
        <v>未</v>
      </c>
      <c r="AI56" s="66" t="str">
        <f ca="1">IF((2-COUNTIF(OFFSET($C55,0,$BI50+5,1,2),"外"))&lt;=AI55,"達成","未")</f>
        <v>未</v>
      </c>
      <c r="AJ56" s="66" t="str">
        <f ca="1">IF((2-COUNTIF(OFFSET($C55,0,$BI50+12,1,2),"外"))&lt;=AJ55,"達成","未")</f>
        <v>未</v>
      </c>
      <c r="AK56" s="66" t="str">
        <f ca="1">IF((2-COUNTIF(OFFSET($C55,0,$BI50+19,1,2),"外"))&lt;=AK55,"達成","未")</f>
        <v>未</v>
      </c>
      <c r="AL56" s="67" t="str">
        <f ca="1">IF((BI55+SIGN(BI50))&lt;5,"-",IF((2-COUNTIF(OFFSET($C55,0,$BI50+26,1,2),"外"))&lt;=AL55,"達成","未"))</f>
        <v>-</v>
      </c>
      <c r="AM56" s="146"/>
      <c r="AN56" s="148"/>
      <c r="AO56" s="150"/>
      <c r="AP56" s="152"/>
      <c r="AQ56" s="154"/>
      <c r="AR56" s="68"/>
      <c r="AS56" s="68"/>
      <c r="AT56" s="22"/>
      <c r="AU56" s="22"/>
      <c r="AV56" s="22"/>
      <c r="AW56" s="22"/>
      <c r="AX56" s="22"/>
      <c r="AY56" s="22"/>
      <c r="AZ56" s="22"/>
      <c r="BA56" s="22"/>
      <c r="BB56" s="22"/>
      <c r="BC56" s="69"/>
      <c r="BD56" s="69"/>
      <c r="BE56" s="69"/>
      <c r="BF56" s="69"/>
      <c r="BG56" s="69"/>
      <c r="BH56" s="69"/>
      <c r="BI56" s="69"/>
      <c r="BJ56" s="69"/>
    </row>
    <row r="57" spans="1:63" ht="14.25" thickBot="1">
      <c r="A57" s="12"/>
      <c r="B57" s="14"/>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Z57" s="16"/>
      <c r="BA57" s="16"/>
      <c r="BB57" s="16"/>
    </row>
    <row r="58" spans="1:63" ht="13.5" customHeight="1">
      <c r="A58" s="12"/>
      <c r="B58" s="29" t="s">
        <v>0</v>
      </c>
      <c r="C58" s="207">
        <f>DATE(YEAR(C48),MONTH(C48)+1,DAY(C48))</f>
        <v>46082</v>
      </c>
      <c r="D58" s="207"/>
      <c r="E58" s="207"/>
      <c r="F58" s="207"/>
      <c r="G58" s="207"/>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8"/>
      <c r="AH58" s="209" t="s">
        <v>136</v>
      </c>
      <c r="AI58" s="210"/>
      <c r="AJ58" s="210"/>
      <c r="AK58" s="210"/>
      <c r="AL58" s="243"/>
      <c r="AM58" s="215" t="s">
        <v>50</v>
      </c>
      <c r="AN58" s="216"/>
      <c r="AO58" s="217"/>
      <c r="AP58" s="221" t="s">
        <v>11</v>
      </c>
      <c r="AQ58" s="222"/>
      <c r="AR58" s="199" t="s">
        <v>113</v>
      </c>
      <c r="AS58" s="202" t="s">
        <v>114</v>
      </c>
      <c r="AT58" s="205" t="s">
        <v>15</v>
      </c>
      <c r="AU58" s="155" t="s">
        <v>115</v>
      </c>
      <c r="AV58" s="197" t="s">
        <v>116</v>
      </c>
      <c r="AW58" s="155" t="s">
        <v>118</v>
      </c>
      <c r="AX58" s="197" t="s">
        <v>117</v>
      </c>
      <c r="AY58" s="155" t="s">
        <v>80</v>
      </c>
      <c r="AZ58" s="155" t="s">
        <v>81</v>
      </c>
      <c r="BA58" s="30" t="s">
        <v>82</v>
      </c>
      <c r="BB58" s="30" t="s">
        <v>83</v>
      </c>
      <c r="BC58" s="170" t="s">
        <v>52</v>
      </c>
      <c r="BD58" s="197" t="s">
        <v>119</v>
      </c>
      <c r="BE58" s="197" t="s">
        <v>120</v>
      </c>
      <c r="BF58" s="170" t="s">
        <v>121</v>
      </c>
      <c r="BG58" s="170" t="s">
        <v>122</v>
      </c>
      <c r="BH58" s="41"/>
      <c r="BI58" s="192" t="s">
        <v>100</v>
      </c>
      <c r="BJ58" s="170" t="s">
        <v>61</v>
      </c>
      <c r="BK58" s="125" t="s">
        <v>89</v>
      </c>
    </row>
    <row r="59" spans="1:63">
      <c r="A59" s="12"/>
      <c r="B59" s="32" t="s">
        <v>1</v>
      </c>
      <c r="C59" s="33">
        <f>DATE(YEAR(C58),MONTH(C58),DAY(C58))</f>
        <v>46082</v>
      </c>
      <c r="D59" s="33">
        <f>IF(MONTH(DATE(YEAR(C59),MONTH(C59),DAY(C59)+1))=MONTH($C58),DATE(YEAR(C59),MONTH(C59),DAY(C59)+1),"")</f>
        <v>46083</v>
      </c>
      <c r="E59" s="33">
        <f t="shared" ref="E59:AG59" si="11">IF(MONTH(DATE(YEAR(D59),MONTH(D59),DAY(D59)+1))=MONTH($C58),DATE(YEAR(D59),MONTH(D59),DAY(D59)+1),"")</f>
        <v>46084</v>
      </c>
      <c r="F59" s="33">
        <f t="shared" si="11"/>
        <v>46085</v>
      </c>
      <c r="G59" s="33">
        <f t="shared" si="11"/>
        <v>46086</v>
      </c>
      <c r="H59" s="33">
        <f t="shared" si="11"/>
        <v>46087</v>
      </c>
      <c r="I59" s="33">
        <f t="shared" si="11"/>
        <v>46088</v>
      </c>
      <c r="J59" s="33">
        <f t="shared" si="11"/>
        <v>46089</v>
      </c>
      <c r="K59" s="33">
        <f t="shared" si="11"/>
        <v>46090</v>
      </c>
      <c r="L59" s="33">
        <f t="shared" si="11"/>
        <v>46091</v>
      </c>
      <c r="M59" s="33">
        <f t="shared" si="11"/>
        <v>46092</v>
      </c>
      <c r="N59" s="33">
        <f t="shared" si="11"/>
        <v>46093</v>
      </c>
      <c r="O59" s="33">
        <f t="shared" si="11"/>
        <v>46094</v>
      </c>
      <c r="P59" s="33">
        <f t="shared" si="11"/>
        <v>46095</v>
      </c>
      <c r="Q59" s="33">
        <f t="shared" si="11"/>
        <v>46096</v>
      </c>
      <c r="R59" s="33">
        <f t="shared" si="11"/>
        <v>46097</v>
      </c>
      <c r="S59" s="33">
        <f t="shared" si="11"/>
        <v>46098</v>
      </c>
      <c r="T59" s="33">
        <f t="shared" si="11"/>
        <v>46099</v>
      </c>
      <c r="U59" s="33">
        <f t="shared" si="11"/>
        <v>46100</v>
      </c>
      <c r="V59" s="33">
        <f t="shared" si="11"/>
        <v>46101</v>
      </c>
      <c r="W59" s="33">
        <f t="shared" si="11"/>
        <v>46102</v>
      </c>
      <c r="X59" s="33">
        <f t="shared" si="11"/>
        <v>46103</v>
      </c>
      <c r="Y59" s="33">
        <f t="shared" si="11"/>
        <v>46104</v>
      </c>
      <c r="Z59" s="33">
        <f t="shared" si="11"/>
        <v>46105</v>
      </c>
      <c r="AA59" s="33">
        <f t="shared" si="11"/>
        <v>46106</v>
      </c>
      <c r="AB59" s="33">
        <f t="shared" si="11"/>
        <v>46107</v>
      </c>
      <c r="AC59" s="33">
        <f t="shared" si="11"/>
        <v>46108</v>
      </c>
      <c r="AD59" s="33">
        <f t="shared" si="11"/>
        <v>46109</v>
      </c>
      <c r="AE59" s="33">
        <f t="shared" si="11"/>
        <v>46110</v>
      </c>
      <c r="AF59" s="33">
        <f t="shared" si="11"/>
        <v>46111</v>
      </c>
      <c r="AG59" s="74">
        <f t="shared" si="11"/>
        <v>46112</v>
      </c>
      <c r="AH59" s="212"/>
      <c r="AI59" s="213"/>
      <c r="AJ59" s="213"/>
      <c r="AK59" s="213"/>
      <c r="AL59" s="244"/>
      <c r="AM59" s="218"/>
      <c r="AN59" s="219"/>
      <c r="AO59" s="220"/>
      <c r="AP59" s="223"/>
      <c r="AQ59" s="224"/>
      <c r="AR59" s="200"/>
      <c r="AS59" s="203"/>
      <c r="AT59" s="206"/>
      <c r="AU59" s="157"/>
      <c r="AV59" s="137"/>
      <c r="AW59" s="157"/>
      <c r="AX59" s="137"/>
      <c r="AY59" s="157"/>
      <c r="AZ59" s="157"/>
      <c r="BA59" s="35" t="s">
        <v>78</v>
      </c>
      <c r="BB59" s="35" t="s">
        <v>79</v>
      </c>
      <c r="BC59" s="170"/>
      <c r="BD59" s="198"/>
      <c r="BE59" s="198"/>
      <c r="BF59" s="125"/>
      <c r="BG59" s="125"/>
      <c r="BH59" s="62"/>
      <c r="BI59" s="193"/>
      <c r="BJ59" s="170"/>
      <c r="BK59" s="125"/>
    </row>
    <row r="60" spans="1:63" ht="12.95" customHeight="1">
      <c r="A60" s="12"/>
      <c r="B60" s="32" t="s">
        <v>2</v>
      </c>
      <c r="C60" s="78" t="str">
        <f t="shared" ref="C60:AG60" si="12">TEXT(C59,"aaa")</f>
        <v>日</v>
      </c>
      <c r="D60" s="78" t="str">
        <f t="shared" si="12"/>
        <v>月</v>
      </c>
      <c r="E60" s="78" t="str">
        <f t="shared" si="12"/>
        <v>火</v>
      </c>
      <c r="F60" s="78" t="str">
        <f t="shared" si="12"/>
        <v>水</v>
      </c>
      <c r="G60" s="78" t="str">
        <f t="shared" si="12"/>
        <v>木</v>
      </c>
      <c r="H60" s="78" t="str">
        <f t="shared" si="12"/>
        <v>金</v>
      </c>
      <c r="I60" s="78" t="str">
        <f t="shared" si="12"/>
        <v>土</v>
      </c>
      <c r="J60" s="78" t="str">
        <f t="shared" si="12"/>
        <v>日</v>
      </c>
      <c r="K60" s="78" t="str">
        <f t="shared" si="12"/>
        <v>月</v>
      </c>
      <c r="L60" s="78" t="str">
        <f t="shared" si="12"/>
        <v>火</v>
      </c>
      <c r="M60" s="78" t="str">
        <f t="shared" si="12"/>
        <v>水</v>
      </c>
      <c r="N60" s="78" t="str">
        <f t="shared" si="12"/>
        <v>木</v>
      </c>
      <c r="O60" s="78" t="str">
        <f t="shared" si="12"/>
        <v>金</v>
      </c>
      <c r="P60" s="78" t="str">
        <f t="shared" si="12"/>
        <v>土</v>
      </c>
      <c r="Q60" s="78" t="str">
        <f t="shared" si="12"/>
        <v>日</v>
      </c>
      <c r="R60" s="78" t="str">
        <f t="shared" si="12"/>
        <v>月</v>
      </c>
      <c r="S60" s="78" t="str">
        <f t="shared" si="12"/>
        <v>火</v>
      </c>
      <c r="T60" s="78" t="str">
        <f t="shared" si="12"/>
        <v>水</v>
      </c>
      <c r="U60" s="78" t="str">
        <f t="shared" si="12"/>
        <v>木</v>
      </c>
      <c r="V60" s="78" t="str">
        <f t="shared" si="12"/>
        <v>金</v>
      </c>
      <c r="W60" s="78" t="str">
        <f t="shared" si="12"/>
        <v>土</v>
      </c>
      <c r="X60" s="78" t="str">
        <f t="shared" si="12"/>
        <v>日</v>
      </c>
      <c r="Y60" s="78" t="str">
        <f t="shared" si="12"/>
        <v>月</v>
      </c>
      <c r="Z60" s="78" t="str">
        <f t="shared" si="12"/>
        <v>火</v>
      </c>
      <c r="AA60" s="78" t="str">
        <f t="shared" si="12"/>
        <v>水</v>
      </c>
      <c r="AB60" s="78" t="str">
        <f t="shared" si="12"/>
        <v>木</v>
      </c>
      <c r="AC60" s="78" t="str">
        <f t="shared" si="12"/>
        <v>金</v>
      </c>
      <c r="AD60" s="78" t="str">
        <f t="shared" si="12"/>
        <v>土</v>
      </c>
      <c r="AE60" s="78" t="str">
        <f t="shared" si="12"/>
        <v>日</v>
      </c>
      <c r="AF60" s="78" t="str">
        <f t="shared" si="12"/>
        <v>月</v>
      </c>
      <c r="AG60" s="79" t="str">
        <f t="shared" si="12"/>
        <v>火</v>
      </c>
      <c r="AH60" s="194" t="s">
        <v>90</v>
      </c>
      <c r="AI60" s="195" t="s">
        <v>91</v>
      </c>
      <c r="AJ60" s="195" t="s">
        <v>92</v>
      </c>
      <c r="AK60" s="195" t="s">
        <v>93</v>
      </c>
      <c r="AL60" s="196" t="s">
        <v>94</v>
      </c>
      <c r="AM60" s="177" t="s">
        <v>44</v>
      </c>
      <c r="AN60" s="178" t="s">
        <v>12</v>
      </c>
      <c r="AO60" s="179" t="s">
        <v>51</v>
      </c>
      <c r="AP60" s="180" t="s">
        <v>44</v>
      </c>
      <c r="AQ60" s="183" t="s">
        <v>13</v>
      </c>
      <c r="AR60" s="201"/>
      <c r="AS60" s="204"/>
      <c r="AT60" s="186">
        <f>COUNT(C59:AG59)</f>
        <v>31</v>
      </c>
      <c r="AU60" s="155">
        <f>AT60-AR62</f>
        <v>11</v>
      </c>
      <c r="AV60" s="170">
        <f>SUM(AU$8:AU63)</f>
        <v>146</v>
      </c>
      <c r="AW60" s="155">
        <f>AT60-AR64</f>
        <v>11</v>
      </c>
      <c r="AX60" s="170">
        <f>SUM(AW$8:AW63)</f>
        <v>146</v>
      </c>
      <c r="AY60" s="170">
        <f>COUNTIF(C63:AG63,"○")+COUNTIF(C63:AG63,"●")</f>
        <v>0</v>
      </c>
      <c r="AZ60" s="170">
        <f>SUM(AY$9:AY64)</f>
        <v>0</v>
      </c>
      <c r="BA60" s="170">
        <f>COUNTIF(C65:AG65,"○")+COUNTIF(C65:AG65,"●")</f>
        <v>0</v>
      </c>
      <c r="BB60" s="170">
        <f>SUM(BA$10:BA65)</f>
        <v>0</v>
      </c>
      <c r="BC60" s="125">
        <f>COUNTIF(C60:AG60,"土")+COUNTIF(C60:AG60,"日")</f>
        <v>9</v>
      </c>
      <c r="BD60" s="137"/>
      <c r="BE60" s="137"/>
      <c r="BF60" s="125" t="str">
        <f ca="1">IF(OR(BD61/AU60&lt;0.285,BD61=0),"特例","特例なし")</f>
        <v>特例</v>
      </c>
      <c r="BG60" s="125" t="str">
        <f ca="1">IF(OR(BE61/AW60&lt;0.285,BE61=0),"特例","特例なし")</f>
        <v>特例</v>
      </c>
      <c r="BH60" s="171" t="s">
        <v>108</v>
      </c>
      <c r="BI60" s="232">
        <f>ABS(IF(WEEKDAY(C58,3)=0,7,WEEKDAY(C58,3)-7))</f>
        <v>1</v>
      </c>
      <c r="BJ60" s="125">
        <f ca="1">IF($AO$340="計画",IF(AU60=0,1,IF(AO63="達成",1,IF(AO63="達成※",1,0))),IF(AW60=0,1,IF(AO65="達成",1,IF(AO65="達成※",1,0))))</f>
        <v>0</v>
      </c>
      <c r="BK60" s="125">
        <f ca="1">IF($AO$340="計画",IF(COUNTIF(AH64:AL64,"未")=0,1,0),IF(COUNTIF(AH66:AL66,"未")=0,1,0))</f>
        <v>0</v>
      </c>
    </row>
    <row r="61" spans="1:63" ht="35.1" customHeight="1">
      <c r="A61" s="12"/>
      <c r="B61" s="169" t="s">
        <v>3</v>
      </c>
      <c r="C61" s="167" t="str">
        <f>IFERROR(VLOOKUP(C59,祝日一覧!$A:$C,3,FALSE),"")</f>
        <v/>
      </c>
      <c r="D61" s="167" t="str">
        <f>IFERROR(VLOOKUP(D59,祝日一覧!$A:$C,3,FALSE),"")</f>
        <v/>
      </c>
      <c r="E61" s="167" t="str">
        <f>IFERROR(VLOOKUP(E59,祝日一覧!$A:$C,3,FALSE),"")</f>
        <v/>
      </c>
      <c r="F61" s="167" t="str">
        <f>IFERROR(VLOOKUP(F59,祝日一覧!$A:$C,3,FALSE),"")</f>
        <v/>
      </c>
      <c r="G61" s="167" t="str">
        <f>IFERROR(VLOOKUP(G59,祝日一覧!$A:$C,3,FALSE),"")</f>
        <v/>
      </c>
      <c r="H61" s="167" t="str">
        <f>IFERROR(VLOOKUP(H59,祝日一覧!$A:$C,3,FALSE),"")</f>
        <v/>
      </c>
      <c r="I61" s="167" t="str">
        <f>IFERROR(VLOOKUP(I59,祝日一覧!$A:$C,3,FALSE),"")</f>
        <v/>
      </c>
      <c r="J61" s="167" t="str">
        <f>IFERROR(VLOOKUP(J59,祝日一覧!$A:$C,3,FALSE),"")</f>
        <v/>
      </c>
      <c r="K61" s="167" t="str">
        <f>IFERROR(VLOOKUP(K59,祝日一覧!$A:$C,3,FALSE),"")</f>
        <v/>
      </c>
      <c r="L61" s="167" t="str">
        <f>IFERROR(VLOOKUP(L59,祝日一覧!$A:$C,3,FALSE),"")</f>
        <v/>
      </c>
      <c r="M61" s="167" t="str">
        <f>IFERROR(VLOOKUP(M59,祝日一覧!$A:$C,3,FALSE),"")</f>
        <v/>
      </c>
      <c r="N61" s="167" t="str">
        <f>IFERROR(VLOOKUP(N59,祝日一覧!$A:$C,3,FALSE),"")</f>
        <v/>
      </c>
      <c r="O61" s="167" t="str">
        <f>IFERROR(VLOOKUP(O59,祝日一覧!$A:$C,3,FALSE),"")</f>
        <v/>
      </c>
      <c r="P61" s="167" t="str">
        <f>IFERROR(VLOOKUP(P59,祝日一覧!$A:$C,3,FALSE),"")</f>
        <v/>
      </c>
      <c r="Q61" s="167" t="str">
        <f>IFERROR(VLOOKUP(Q59,祝日一覧!$A:$C,3,FALSE),"")</f>
        <v/>
      </c>
      <c r="R61" s="167" t="str">
        <f>IFERROR(VLOOKUP(R59,祝日一覧!$A:$C,3,FALSE),"")</f>
        <v/>
      </c>
      <c r="S61" s="167" t="str">
        <f>IFERROR(VLOOKUP(S59,祝日一覧!$A:$C,3,FALSE),"")</f>
        <v/>
      </c>
      <c r="T61" s="167" t="str">
        <f>IFERROR(VLOOKUP(T59,祝日一覧!$A:$C,3,FALSE),"")</f>
        <v/>
      </c>
      <c r="U61" s="167" t="str">
        <f>IFERROR(VLOOKUP(U59,祝日一覧!$A:$C,3,FALSE),"")</f>
        <v/>
      </c>
      <c r="V61" s="167" t="str">
        <f>IFERROR(VLOOKUP(V59,祝日一覧!$A:$C,3,FALSE),"")</f>
        <v>春分の日</v>
      </c>
      <c r="W61" s="167" t="str">
        <f>IFERROR(VLOOKUP(W59,祝日一覧!$A:$C,3,FALSE),"")</f>
        <v/>
      </c>
      <c r="X61" s="167" t="str">
        <f>IFERROR(VLOOKUP(X59,祝日一覧!$A:$C,3,FALSE),"")</f>
        <v/>
      </c>
      <c r="Y61" s="167" t="str">
        <f>IFERROR(VLOOKUP(Y59,祝日一覧!$A:$C,3,FALSE),"")</f>
        <v/>
      </c>
      <c r="Z61" s="167" t="str">
        <f>IFERROR(VLOOKUP(Z59,祝日一覧!$A:$C,3,FALSE),"")</f>
        <v/>
      </c>
      <c r="AA61" s="167" t="str">
        <f>IFERROR(VLOOKUP(AA59,祝日一覧!$A:$C,3,FALSE),"")</f>
        <v/>
      </c>
      <c r="AB61" s="167" t="str">
        <f>IFERROR(VLOOKUP(AB59,祝日一覧!$A:$C,3,FALSE),"")</f>
        <v/>
      </c>
      <c r="AC61" s="167" t="str">
        <f>IFERROR(VLOOKUP(AC59,祝日一覧!$A:$C,3,FALSE),"")</f>
        <v/>
      </c>
      <c r="AD61" s="167" t="str">
        <f>IFERROR(VLOOKUP(AD59,祝日一覧!$A:$C,3,FALSE),"")</f>
        <v/>
      </c>
      <c r="AE61" s="167" t="str">
        <f>IFERROR(VLOOKUP(AE59,祝日一覧!$A:$C,3,FALSE),"")</f>
        <v/>
      </c>
      <c r="AF61" s="167" t="str">
        <f>IFERROR(VLOOKUP(AF59,祝日一覧!$A:$C,3,FALSE),"")</f>
        <v/>
      </c>
      <c r="AG61" s="168" t="str">
        <f>IFERROR(VLOOKUP(AG59,祝日一覧!$A:$C,3,FALSE),"")</f>
        <v/>
      </c>
      <c r="AH61" s="194"/>
      <c r="AI61" s="195"/>
      <c r="AJ61" s="195"/>
      <c r="AK61" s="195"/>
      <c r="AL61" s="196"/>
      <c r="AM61" s="177"/>
      <c r="AN61" s="178"/>
      <c r="AO61" s="179"/>
      <c r="AP61" s="181"/>
      <c r="AQ61" s="184"/>
      <c r="AR61" s="39" t="s">
        <v>84</v>
      </c>
      <c r="AS61" s="40" t="s">
        <v>84</v>
      </c>
      <c r="AT61" s="186"/>
      <c r="AU61" s="156"/>
      <c r="AV61" s="170"/>
      <c r="AW61" s="156"/>
      <c r="AX61" s="170"/>
      <c r="AY61" s="170"/>
      <c r="AZ61" s="170"/>
      <c r="BA61" s="170"/>
      <c r="BB61" s="170"/>
      <c r="BC61" s="125"/>
      <c r="BD61" s="174">
        <f ca="1">BC60-AS62</f>
        <v>3</v>
      </c>
      <c r="BE61" s="174">
        <f ca="1">BC60-AS64</f>
        <v>3</v>
      </c>
      <c r="BF61" s="125"/>
      <c r="BG61" s="125"/>
      <c r="BH61" s="172"/>
      <c r="BI61" s="232">
        <f>WEEKDAY(C57,3)</f>
        <v>5</v>
      </c>
      <c r="BJ61" s="125"/>
      <c r="BK61" s="125"/>
    </row>
    <row r="62" spans="1:63" s="51" customFormat="1" ht="53.1" customHeight="1">
      <c r="A62" s="43"/>
      <c r="B62" s="169"/>
      <c r="C62" s="167"/>
      <c r="D62" s="167"/>
      <c r="E62" s="167"/>
      <c r="F62" s="167"/>
      <c r="G62" s="167"/>
      <c r="H62" s="167"/>
      <c r="I62" s="167"/>
      <c r="J62" s="167"/>
      <c r="K62" s="167"/>
      <c r="L62" s="167"/>
      <c r="M62" s="167"/>
      <c r="N62" s="167"/>
      <c r="O62" s="167"/>
      <c r="P62" s="167"/>
      <c r="Q62" s="167"/>
      <c r="R62" s="167"/>
      <c r="S62" s="167"/>
      <c r="T62" s="167"/>
      <c r="U62" s="167"/>
      <c r="V62" s="167"/>
      <c r="W62" s="167"/>
      <c r="X62" s="167"/>
      <c r="Y62" s="167"/>
      <c r="Z62" s="167"/>
      <c r="AA62" s="167"/>
      <c r="AB62" s="167"/>
      <c r="AC62" s="167"/>
      <c r="AD62" s="167"/>
      <c r="AE62" s="167"/>
      <c r="AF62" s="167"/>
      <c r="AG62" s="168"/>
      <c r="AH62" s="86" t="str">
        <f>IF($BI60=7,DBCS(1&amp;"日～"&amp;7&amp;"日"),DBCS("前"&amp;DAY(EOMONTH($C58-1,0))-6+$BI60&amp;"日～"&amp;$BI60&amp;"日"))</f>
        <v>前２３日～１日</v>
      </c>
      <c r="AI62" s="45" t="str">
        <f>DBCS($BI60+1&amp;"日～"&amp;$BI60+7&amp;"日")</f>
        <v>２日～８日</v>
      </c>
      <c r="AJ62" s="45" t="str">
        <f>DBCS($BI60+8&amp;"日～"&amp;$BI60+14&amp;"日")</f>
        <v>９日～１５日</v>
      </c>
      <c r="AK62" s="45" t="str">
        <f>DBCS($BI60+15&amp;"日～"&amp;$BI60+21&amp;"日")</f>
        <v>１６日～２２日</v>
      </c>
      <c r="AL62" s="46" t="str">
        <f>IF(AND(BI60=7,BI63=0),"-",IF($BI65=3,"-",DBCS($BI60+22&amp;"日～"&amp;$BI60+28&amp;"日")))</f>
        <v>２３日～２９日</v>
      </c>
      <c r="AM62" s="177"/>
      <c r="AN62" s="178"/>
      <c r="AO62" s="179"/>
      <c r="AP62" s="182"/>
      <c r="AQ62" s="185"/>
      <c r="AR62" s="39">
        <f>COUNTIF(C63:AG64,"外")</f>
        <v>20</v>
      </c>
      <c r="AS62" s="40">
        <f ca="1">COUNTIF(OFFSET(C63,0,MAX(5-WEEKDAY(C58,3),0),1,MIN(7-WEEKDAY(C58,3),2)),"外")+COUNTIF(OFFSET(C63,0,MAX(5-WEEKDAY(C58,3),0)+7,1,2),"外")+COUNTIF(OFFSET(C63,0,MAX(5-WEEKDAY(C58,3),0)+14,1,2),"外")+COUNTIF(OFFSET(C63,0,MAX(5-WEEKDAY(C58,3),0)+21,1,2),"外")+IF(BI62-BI60&lt;27,0,COUNTIF(OFFSET(C63,0,BI60+26,1,MIN(7-BI63,2)),"外"))</f>
        <v>6</v>
      </c>
      <c r="AT62" s="186"/>
      <c r="AU62" s="156"/>
      <c r="AV62" s="170"/>
      <c r="AW62" s="156"/>
      <c r="AX62" s="170"/>
      <c r="AY62" s="170"/>
      <c r="AZ62" s="170"/>
      <c r="BA62" s="170"/>
      <c r="BB62" s="170"/>
      <c r="BC62" s="125"/>
      <c r="BD62" s="175"/>
      <c r="BE62" s="175"/>
      <c r="BF62" s="125"/>
      <c r="BG62" s="125"/>
      <c r="BH62" s="47" t="s">
        <v>109</v>
      </c>
      <c r="BI62" s="48">
        <f>DAY(EOMONTH(C58,0))</f>
        <v>31</v>
      </c>
      <c r="BJ62" s="125"/>
      <c r="BK62" s="125"/>
    </row>
    <row r="63" spans="1:63" s="18" customFormat="1" ht="29.1" customHeight="1">
      <c r="A63" s="52"/>
      <c r="B63" s="161" t="s">
        <v>88</v>
      </c>
      <c r="C63" s="233"/>
      <c r="D63" s="123"/>
      <c r="E63" s="123"/>
      <c r="F63" s="123"/>
      <c r="G63" s="123"/>
      <c r="H63" s="123"/>
      <c r="I63" s="123"/>
      <c r="J63" s="123"/>
      <c r="K63" s="123"/>
      <c r="L63" s="123"/>
      <c r="M63" s="123"/>
      <c r="N63" s="123" t="s">
        <v>102</v>
      </c>
      <c r="O63" s="123" t="s">
        <v>102</v>
      </c>
      <c r="P63" s="123" t="s">
        <v>102</v>
      </c>
      <c r="Q63" s="123" t="s">
        <v>102</v>
      </c>
      <c r="R63" s="123" t="s">
        <v>102</v>
      </c>
      <c r="S63" s="123" t="s">
        <v>102</v>
      </c>
      <c r="T63" s="123" t="s">
        <v>102</v>
      </c>
      <c r="U63" s="123" t="s">
        <v>102</v>
      </c>
      <c r="V63" s="123" t="s">
        <v>102</v>
      </c>
      <c r="W63" s="123" t="s">
        <v>102</v>
      </c>
      <c r="X63" s="123" t="s">
        <v>102</v>
      </c>
      <c r="Y63" s="123" t="s">
        <v>102</v>
      </c>
      <c r="Z63" s="123" t="s">
        <v>102</v>
      </c>
      <c r="AA63" s="123" t="s">
        <v>102</v>
      </c>
      <c r="AB63" s="123" t="s">
        <v>102</v>
      </c>
      <c r="AC63" s="123" t="s">
        <v>102</v>
      </c>
      <c r="AD63" s="123" t="s">
        <v>102</v>
      </c>
      <c r="AE63" s="123" t="s">
        <v>102</v>
      </c>
      <c r="AF63" s="123" t="s">
        <v>102</v>
      </c>
      <c r="AG63" s="143" t="s">
        <v>102</v>
      </c>
      <c r="AH63" s="53">
        <f ca="1">IF(BI60=7,COUNTIF(OFFSET($C63,0,0,1,$BI60),"○")+COUNTIF(OFFSET($C63,0,$BI60,1,7),"●"),COUNTIF(OFFSET($C63,0,0,1,$BI60),"○")+COUNTIF(OFFSET($C63,-10,DAY(EOMONTH(C58-1,0))-7+BI60,1,7-$BI60),"○")+COUNTIF(OFFSET(C63,0,BI60,1,7),"●"))</f>
        <v>0</v>
      </c>
      <c r="AI63" s="54">
        <f ca="1">COUNTIF(OFFSET($C63,0,$BI60,1,7),"○")+COUNTIF(OFFSET($C63,0,$BI60+7,1,7),"●")</f>
        <v>0</v>
      </c>
      <c r="AJ63" s="54">
        <f ca="1">COUNTIF(OFFSET($C63,0,$BI60+7,1,7),"○")+COUNTIF(OFFSET($C63,0,$BI60+14,1,7),"●")</f>
        <v>0</v>
      </c>
      <c r="AK63" s="54">
        <f ca="1">IF(BI65=3,COUNTIF(OFFSET($C63,0,$BI60+14,1,7),"○")+IFERROR(COUNTIF(OFFSET(C63,0,BI60+22,1,BI63),"●"),0)+COUNTIF(OFFSET(C63,10,0,1,7-BI63),"●"),COUNTIF(OFFSET($C63,0,$BI60+14,1,7),"○")+COUNTIF(OFFSET($C63,0,$BI60+21,1,7),"●"))</f>
        <v>0</v>
      </c>
      <c r="AL63" s="55">
        <f ca="1">IF((BI65+SIGN(BI60))&lt;5,"-",IF(BI63=0,COUNTIF(OFFSET(C63,0,BI60+21,1,7),"○")+COUNTIF(OFFSET(C63,10,0,1,7-BI63),"●"),COUNTIF(OFFSET(C63,0,BI60+21,1,7),"○")+COUNTIF(OFFSET(C63,0,BI60+28,1,BI63),"●")+COUNTIF(OFFSET(C63,10,1,7-BI63,),"●")))</f>
        <v>0</v>
      </c>
      <c r="AM63" s="145">
        <f>AY60</f>
        <v>0</v>
      </c>
      <c r="AN63" s="147">
        <f>IF(AU60=0,"対象外",AM63/AU60)</f>
        <v>0</v>
      </c>
      <c r="AO63" s="149" t="str">
        <f ca="1">IF(AU60=0,"対象外",IF(AM63/AU60&gt;=0.285,"達成",IF(AM63&gt;=BF63,"達成※","未")))</f>
        <v>未</v>
      </c>
      <c r="AP63" s="151">
        <f>AZ60</f>
        <v>0</v>
      </c>
      <c r="AQ63" s="153">
        <f>IFERROR(AP63/AV60,"")</f>
        <v>0</v>
      </c>
      <c r="AR63" s="39" t="s">
        <v>85</v>
      </c>
      <c r="AS63" s="40" t="s">
        <v>85</v>
      </c>
      <c r="AT63" s="186"/>
      <c r="AU63" s="156"/>
      <c r="AV63" s="170"/>
      <c r="AW63" s="156"/>
      <c r="AX63" s="170"/>
      <c r="AY63" s="170"/>
      <c r="AZ63" s="170"/>
      <c r="BA63" s="170"/>
      <c r="BB63" s="170"/>
      <c r="BC63" s="125"/>
      <c r="BD63" s="175"/>
      <c r="BE63" s="175"/>
      <c r="BF63" s="125">
        <f ca="1">IF(OR(BD61/AU60&lt;0.285,BD61=0),BD61,"-")</f>
        <v>3</v>
      </c>
      <c r="BG63" s="174">
        <f ca="1">IF(OR(BE61/AW60&lt;0.285,BE61=0),BE61,"-")</f>
        <v>3</v>
      </c>
      <c r="BH63" s="56" t="s">
        <v>110</v>
      </c>
      <c r="BI63" s="57">
        <f>MOD(BI62-BI60,7)</f>
        <v>2</v>
      </c>
      <c r="BJ63" s="125"/>
      <c r="BK63" s="125"/>
    </row>
    <row r="64" spans="1:63" s="18" customFormat="1" ht="29.1" customHeight="1">
      <c r="A64" s="52"/>
      <c r="B64" s="161"/>
      <c r="C64" s="239"/>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43"/>
      <c r="AH64" s="58" t="str">
        <f ca="1">IF(BI60=1,
IF((2-COUNTIF(OFFSET(C63,0,0,1,1),"外")-COUNTIF(OFFSET(C63,-10,BI52-1),"外"))&lt;=AH63,"達成","未"),
IF((2-COUNTIF(OFFSET(C63,0,MAX(5-WEEKDAY(C58,3),0),1,2),"外"))&lt;=AH63,"達成","未"))</f>
        <v>未</v>
      </c>
      <c r="AI64" s="54" t="str">
        <f ca="1">IF((2-COUNTIF(OFFSET($C63,0,$BI60+5,1,2),"外"))&lt;=AI63,"達成","未")</f>
        <v>未</v>
      </c>
      <c r="AJ64" s="54" t="str">
        <f ca="1">IF((2-COUNTIF(OFFSET($C63,0,$BI60+12,1,2),"外"))&lt;=AJ63,"達成","未")</f>
        <v>達成</v>
      </c>
      <c r="AK64" s="54" t="str">
        <f ca="1">IF((2-COUNTIF(OFFSET($C63,0,$BI60+19,1,2),"外"))&lt;=AK63,"達成","未")</f>
        <v>達成</v>
      </c>
      <c r="AL64" s="55" t="str">
        <f ca="1">IF((BI65+SIGN(BI60))&lt;5,"-",IF((2-COUNTIF(OFFSET($C63,0,$BI60+26,1,2),"外"))&lt;=AL63,"達成","未"))</f>
        <v>達成</v>
      </c>
      <c r="AM64" s="163"/>
      <c r="AN64" s="164"/>
      <c r="AO64" s="165"/>
      <c r="AP64" s="166"/>
      <c r="AQ64" s="187"/>
      <c r="AR64" s="188">
        <f>COUNTIF(C65:AG66,"外")</f>
        <v>20</v>
      </c>
      <c r="AS64" s="190">
        <f ca="1">COUNTIF(OFFSET(C65,0,MAX(5-WEEKDAY(C58,3),0),1,MIN(7-WEEKDAY(C58,3),2)),"外")+COUNTIF(OFFSET(C65,0,MAX(5-WEEKDAY(C58,3),0)+7,1,2),"外")+COUNTIF(OFFSET(C65,0,MAX(5-WEEKDAY(C58,3),0)+14,1,2),"外")+COUNTIF(OFFSET(C65,0,MAX(5-WEEKDAY(C58,3),0)+21,1,2),"外")+IF(BI62-BI60&lt;27,0,COUNTIF(OFFSET(C65,0,BI60+26,1,MIN(7-BI63,2)),"外"))</f>
        <v>6</v>
      </c>
      <c r="AT64" s="186"/>
      <c r="AU64" s="156"/>
      <c r="AV64" s="170"/>
      <c r="AW64" s="156"/>
      <c r="AX64" s="170"/>
      <c r="AY64" s="170"/>
      <c r="AZ64" s="170"/>
      <c r="BA64" s="170"/>
      <c r="BB64" s="170"/>
      <c r="BC64" s="125"/>
      <c r="BD64" s="175"/>
      <c r="BE64" s="175"/>
      <c r="BF64" s="125"/>
      <c r="BG64" s="175"/>
      <c r="BH64" s="59" t="s">
        <v>112</v>
      </c>
      <c r="BI64" s="57">
        <f>SIGN(BI60)+SIGN(BI63)+BI65</f>
        <v>6</v>
      </c>
      <c r="BJ64" s="125"/>
      <c r="BK64" s="125"/>
    </row>
    <row r="65" spans="1:63" s="18" customFormat="1" ht="29.1" customHeight="1">
      <c r="A65" s="52"/>
      <c r="B65" s="161" t="s">
        <v>137</v>
      </c>
      <c r="C65" s="123"/>
      <c r="D65" s="123"/>
      <c r="E65" s="123"/>
      <c r="F65" s="123"/>
      <c r="G65" s="123"/>
      <c r="H65" s="123"/>
      <c r="I65" s="123"/>
      <c r="J65" s="123"/>
      <c r="K65" s="123"/>
      <c r="L65" s="123"/>
      <c r="M65" s="123"/>
      <c r="N65" s="123" t="s">
        <v>102</v>
      </c>
      <c r="O65" s="123" t="s">
        <v>102</v>
      </c>
      <c r="P65" s="123" t="s">
        <v>102</v>
      </c>
      <c r="Q65" s="123" t="s">
        <v>102</v>
      </c>
      <c r="R65" s="123" t="s">
        <v>102</v>
      </c>
      <c r="S65" s="123" t="s">
        <v>102</v>
      </c>
      <c r="T65" s="123" t="s">
        <v>102</v>
      </c>
      <c r="U65" s="123" t="s">
        <v>102</v>
      </c>
      <c r="V65" s="123" t="s">
        <v>102</v>
      </c>
      <c r="W65" s="123" t="s">
        <v>102</v>
      </c>
      <c r="X65" s="123" t="s">
        <v>102</v>
      </c>
      <c r="Y65" s="123" t="s">
        <v>102</v>
      </c>
      <c r="Z65" s="123" t="s">
        <v>102</v>
      </c>
      <c r="AA65" s="123" t="s">
        <v>102</v>
      </c>
      <c r="AB65" s="123" t="s">
        <v>102</v>
      </c>
      <c r="AC65" s="123" t="s">
        <v>102</v>
      </c>
      <c r="AD65" s="123" t="s">
        <v>102</v>
      </c>
      <c r="AE65" s="123" t="s">
        <v>102</v>
      </c>
      <c r="AF65" s="123" t="s">
        <v>102</v>
      </c>
      <c r="AG65" s="143" t="s">
        <v>102</v>
      </c>
      <c r="AH65" s="53">
        <f ca="1">IF(BI60=7,COUNTIF(OFFSET($C65,0,0,1,$BI60),"○")+COUNTIF(OFFSET($C65,0,$BI60,1,7),"●"),COUNTIF(OFFSET($C65,0,0,1,$BI60),"○")+COUNTIF(OFFSET($C65,-10,DAY(EOMONTH(C58-1,0))-7+BI60,1,7-$BI60),"○")+COUNTIF(OFFSET(C65,0,BI60,1,7),"●"))</f>
        <v>0</v>
      </c>
      <c r="AI65" s="60">
        <f ca="1">COUNTIF(OFFSET($C65,0,$BI60,1,7),"○")+COUNTIF(OFFSET($C65,0,$BI60+7,1,7),"●")</f>
        <v>0</v>
      </c>
      <c r="AJ65" s="60">
        <f ca="1">COUNTIF(OFFSET($C65,0,$BI60+7,1,7),"○")+COUNTIF(OFFSET($C65,0,$BI60+14,1,7),"●")</f>
        <v>0</v>
      </c>
      <c r="AK65" s="60">
        <f ca="1">IF(BI65=3,COUNTIF(OFFSET($C65,0,$BI60+14,1,7),"○")+IFERROR(COUNTIF(OFFSET(C65,0,BI60+22,1,BI63),"●"),0)+COUNTIF(OFFSET(C65,10,0,1,7-BI63),"●"),COUNTIF(OFFSET($C65,0,$BI60+14,1,7),"○")+COUNTIF(OFFSET($C65,0,$BI60+21,1,7),"●"))</f>
        <v>0</v>
      </c>
      <c r="AL65" s="61">
        <f ca="1">IF((BI65+SIGN(BI60))&lt;5,"-",IF(BI63=0,COUNTIF(OFFSET(C65,0,BI60+21,1,7),"○")+COUNTIF(OFFSET(C65,10,0,1,7-BI63),"●"),COUNTIF(OFFSET(C65,0,BI60+21,1,7),"○")+COUNTIF(OFFSET(C65,0,BI60+28,1,BI63),"●")+COUNTIF(OFFSET(C65,10,1,7-BI63,),"●")))</f>
        <v>0</v>
      </c>
      <c r="AM65" s="145">
        <f>BA60</f>
        <v>0</v>
      </c>
      <c r="AN65" s="147">
        <f>IF(AU60=0,"対象外",AM65/AU60)</f>
        <v>0</v>
      </c>
      <c r="AO65" s="149" t="str">
        <f ca="1">IF(AU60=0,"対象外",IF(AM65/AU60&gt;=0.285,"達成",IF(AM65&gt;=BG63,"達成※","未")))</f>
        <v>未</v>
      </c>
      <c r="AP65" s="151">
        <f>BB60</f>
        <v>0</v>
      </c>
      <c r="AQ65" s="153">
        <f>IFERROR(AP65/AX60,"")</f>
        <v>0</v>
      </c>
      <c r="AR65" s="189"/>
      <c r="AS65" s="191"/>
      <c r="AT65" s="186"/>
      <c r="AU65" s="157"/>
      <c r="AV65" s="170"/>
      <c r="AW65" s="157"/>
      <c r="AX65" s="170"/>
      <c r="AY65" s="170"/>
      <c r="AZ65" s="170"/>
      <c r="BA65" s="170"/>
      <c r="BB65" s="170"/>
      <c r="BC65" s="125"/>
      <c r="BD65" s="176"/>
      <c r="BE65" s="176"/>
      <c r="BF65" s="125"/>
      <c r="BG65" s="176"/>
      <c r="BH65" s="63" t="s">
        <v>111</v>
      </c>
      <c r="BI65" s="92">
        <f>ROUNDDOWN((BI62-BI60)/7,0)</f>
        <v>4</v>
      </c>
      <c r="BJ65" s="125"/>
      <c r="BK65" s="125"/>
    </row>
    <row r="66" spans="1:63" s="18" customFormat="1" ht="29.1" customHeight="1" thickBot="1">
      <c r="A66" s="52"/>
      <c r="B66" s="162"/>
      <c r="C66" s="142"/>
      <c r="D66" s="142"/>
      <c r="E66" s="142"/>
      <c r="F66" s="142"/>
      <c r="G66" s="142"/>
      <c r="H66" s="142"/>
      <c r="I66" s="142"/>
      <c r="J66" s="142"/>
      <c r="K66" s="142"/>
      <c r="L66" s="142"/>
      <c r="M66" s="142"/>
      <c r="N66" s="142"/>
      <c r="O66" s="142"/>
      <c r="P66" s="142"/>
      <c r="Q66" s="142"/>
      <c r="R66" s="142"/>
      <c r="S66" s="142"/>
      <c r="T66" s="142"/>
      <c r="U66" s="142"/>
      <c r="V66" s="142"/>
      <c r="W66" s="142"/>
      <c r="X66" s="142"/>
      <c r="Y66" s="142"/>
      <c r="Z66" s="142"/>
      <c r="AA66" s="142"/>
      <c r="AB66" s="142"/>
      <c r="AC66" s="142"/>
      <c r="AD66" s="142"/>
      <c r="AE66" s="142"/>
      <c r="AF66" s="142"/>
      <c r="AG66" s="144"/>
      <c r="AH66" s="77" t="str">
        <f ca="1">IF(BI60=1,
IF((2-COUNTIF(OFFSET(C65,0,0,1,1),"外")-COUNTIF(OFFSET(C65,-10,BI52-1),"外"))&lt;=AH65,"達成","未"),
IF((2-COUNTIF(OFFSET(C65,0,MAX(5-WEEKDAY(C58,3),0),1,2),"外"))&lt;=AH65,"達成","未"))</f>
        <v>未</v>
      </c>
      <c r="AI66" s="66" t="str">
        <f ca="1">IF((2-COUNTIF(OFFSET($C65,0,$BI60+5,1,2),"外"))&lt;=AI65,"達成","未")</f>
        <v>未</v>
      </c>
      <c r="AJ66" s="66" t="str">
        <f ca="1">IF((2-COUNTIF(OFFSET($C65,0,$BI60+12,1,2),"外"))&lt;=AJ65,"達成","未")</f>
        <v>達成</v>
      </c>
      <c r="AK66" s="66" t="str">
        <f ca="1">IF((2-COUNTIF(OFFSET($C65,0,$BI60+19,1,2),"外"))&lt;=AK65,"達成","未")</f>
        <v>達成</v>
      </c>
      <c r="AL66" s="67" t="str">
        <f ca="1">IF((BI65+SIGN(BI60))&lt;5,"-",IF((2-COUNTIF(OFFSET($C65,0,$BI60+26,1,2),"外"))&lt;=AL65,"達成","未"))</f>
        <v>達成</v>
      </c>
      <c r="AM66" s="146"/>
      <c r="AN66" s="148"/>
      <c r="AO66" s="150"/>
      <c r="AP66" s="152"/>
      <c r="AQ66" s="154"/>
      <c r="AR66" s="68"/>
      <c r="AS66" s="68"/>
      <c r="AT66" s="22"/>
      <c r="AU66" s="22"/>
      <c r="AV66" s="22"/>
      <c r="AW66" s="22"/>
      <c r="AX66" s="22"/>
      <c r="AY66" s="22"/>
      <c r="AZ66" s="22"/>
      <c r="BA66" s="22"/>
      <c r="BB66" s="22"/>
      <c r="BC66" s="69"/>
      <c r="BD66" s="69"/>
      <c r="BE66" s="69"/>
      <c r="BF66" s="69"/>
      <c r="BG66" s="69"/>
      <c r="BH66" s="69"/>
      <c r="BI66" s="69"/>
      <c r="BJ66" s="69"/>
    </row>
    <row r="67" spans="1:63" ht="14.25" thickBot="1">
      <c r="A67" s="12"/>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Z67" s="16"/>
      <c r="BA67" s="16"/>
      <c r="BB67" s="16"/>
    </row>
    <row r="68" spans="1:63" ht="13.5" customHeight="1">
      <c r="A68" s="12"/>
      <c r="B68" s="29" t="s">
        <v>0</v>
      </c>
      <c r="C68" s="207">
        <f>DATE(YEAR(C58),MONTH(C58)+1,DAY(C58))</f>
        <v>46113</v>
      </c>
      <c r="D68" s="207"/>
      <c r="E68" s="207"/>
      <c r="F68" s="207"/>
      <c r="G68" s="207"/>
      <c r="H68" s="207"/>
      <c r="I68" s="207"/>
      <c r="J68" s="207"/>
      <c r="K68" s="207"/>
      <c r="L68" s="207"/>
      <c r="M68" s="207"/>
      <c r="N68" s="207"/>
      <c r="O68" s="207"/>
      <c r="P68" s="207"/>
      <c r="Q68" s="207"/>
      <c r="R68" s="207"/>
      <c r="S68" s="207"/>
      <c r="T68" s="207"/>
      <c r="U68" s="207"/>
      <c r="V68" s="207"/>
      <c r="W68" s="207"/>
      <c r="X68" s="207"/>
      <c r="Y68" s="207"/>
      <c r="Z68" s="207"/>
      <c r="AA68" s="207"/>
      <c r="AB68" s="207"/>
      <c r="AC68" s="207"/>
      <c r="AD68" s="207"/>
      <c r="AE68" s="207"/>
      <c r="AF68" s="207"/>
      <c r="AG68" s="208"/>
      <c r="AH68" s="209" t="s">
        <v>136</v>
      </c>
      <c r="AI68" s="210"/>
      <c r="AJ68" s="210"/>
      <c r="AK68" s="210"/>
      <c r="AL68" s="243"/>
      <c r="AM68" s="215" t="s">
        <v>50</v>
      </c>
      <c r="AN68" s="216"/>
      <c r="AO68" s="217"/>
      <c r="AP68" s="221" t="s">
        <v>11</v>
      </c>
      <c r="AQ68" s="222"/>
      <c r="AR68" s="199" t="s">
        <v>113</v>
      </c>
      <c r="AS68" s="202" t="s">
        <v>114</v>
      </c>
      <c r="AT68" s="205" t="s">
        <v>15</v>
      </c>
      <c r="AU68" s="155" t="s">
        <v>115</v>
      </c>
      <c r="AV68" s="197" t="s">
        <v>116</v>
      </c>
      <c r="AW68" s="155" t="s">
        <v>118</v>
      </c>
      <c r="AX68" s="197" t="s">
        <v>117</v>
      </c>
      <c r="AY68" s="155" t="s">
        <v>80</v>
      </c>
      <c r="AZ68" s="155" t="s">
        <v>81</v>
      </c>
      <c r="BA68" s="30" t="s">
        <v>82</v>
      </c>
      <c r="BB68" s="30" t="s">
        <v>83</v>
      </c>
      <c r="BC68" s="170" t="s">
        <v>52</v>
      </c>
      <c r="BD68" s="197" t="s">
        <v>119</v>
      </c>
      <c r="BE68" s="197" t="s">
        <v>120</v>
      </c>
      <c r="BF68" s="170" t="s">
        <v>121</v>
      </c>
      <c r="BG68" s="170" t="s">
        <v>122</v>
      </c>
      <c r="BH68" s="41"/>
      <c r="BI68" s="192" t="s">
        <v>100</v>
      </c>
      <c r="BJ68" s="170" t="s">
        <v>61</v>
      </c>
      <c r="BK68" s="125" t="s">
        <v>89</v>
      </c>
    </row>
    <row r="69" spans="1:63">
      <c r="A69" s="12"/>
      <c r="B69" s="32" t="s">
        <v>1</v>
      </c>
      <c r="C69" s="33">
        <f>DATE(YEAR(C68),MONTH(C68),DAY(C68))</f>
        <v>46113</v>
      </c>
      <c r="D69" s="33">
        <f>IF(MONTH(DATE(YEAR(C69),MONTH(C69),DAY(C69)+1))=MONTH($C68),DATE(YEAR(C69),MONTH(C69),DAY(C69)+1),"")</f>
        <v>46114</v>
      </c>
      <c r="E69" s="33">
        <f t="shared" ref="E69:AG69" si="13">IF(MONTH(DATE(YEAR(D69),MONTH(D69),DAY(D69)+1))=MONTH($C68),DATE(YEAR(D69),MONTH(D69),DAY(D69)+1),"")</f>
        <v>46115</v>
      </c>
      <c r="F69" s="33">
        <f t="shared" si="13"/>
        <v>46116</v>
      </c>
      <c r="G69" s="33">
        <f t="shared" si="13"/>
        <v>46117</v>
      </c>
      <c r="H69" s="33">
        <f t="shared" si="13"/>
        <v>46118</v>
      </c>
      <c r="I69" s="33">
        <f t="shared" si="13"/>
        <v>46119</v>
      </c>
      <c r="J69" s="33">
        <f t="shared" si="13"/>
        <v>46120</v>
      </c>
      <c r="K69" s="33">
        <f t="shared" si="13"/>
        <v>46121</v>
      </c>
      <c r="L69" s="33">
        <f t="shared" si="13"/>
        <v>46122</v>
      </c>
      <c r="M69" s="33">
        <f t="shared" si="13"/>
        <v>46123</v>
      </c>
      <c r="N69" s="33">
        <f t="shared" si="13"/>
        <v>46124</v>
      </c>
      <c r="O69" s="33">
        <f t="shared" si="13"/>
        <v>46125</v>
      </c>
      <c r="P69" s="33">
        <f t="shared" si="13"/>
        <v>46126</v>
      </c>
      <c r="Q69" s="33">
        <f t="shared" si="13"/>
        <v>46127</v>
      </c>
      <c r="R69" s="33">
        <f t="shared" si="13"/>
        <v>46128</v>
      </c>
      <c r="S69" s="33">
        <f t="shared" si="13"/>
        <v>46129</v>
      </c>
      <c r="T69" s="33">
        <f t="shared" si="13"/>
        <v>46130</v>
      </c>
      <c r="U69" s="33">
        <f t="shared" si="13"/>
        <v>46131</v>
      </c>
      <c r="V69" s="33">
        <f t="shared" si="13"/>
        <v>46132</v>
      </c>
      <c r="W69" s="33">
        <f t="shared" si="13"/>
        <v>46133</v>
      </c>
      <c r="X69" s="33">
        <f t="shared" si="13"/>
        <v>46134</v>
      </c>
      <c r="Y69" s="33">
        <f t="shared" si="13"/>
        <v>46135</v>
      </c>
      <c r="Z69" s="33">
        <f t="shared" si="13"/>
        <v>46136</v>
      </c>
      <c r="AA69" s="33">
        <f t="shared" si="13"/>
        <v>46137</v>
      </c>
      <c r="AB69" s="33">
        <f t="shared" si="13"/>
        <v>46138</v>
      </c>
      <c r="AC69" s="33">
        <f t="shared" si="13"/>
        <v>46139</v>
      </c>
      <c r="AD69" s="33">
        <f t="shared" si="13"/>
        <v>46140</v>
      </c>
      <c r="AE69" s="33">
        <f t="shared" si="13"/>
        <v>46141</v>
      </c>
      <c r="AF69" s="33">
        <f t="shared" si="13"/>
        <v>46142</v>
      </c>
      <c r="AG69" s="74" t="str">
        <f t="shared" si="13"/>
        <v/>
      </c>
      <c r="AH69" s="212"/>
      <c r="AI69" s="213"/>
      <c r="AJ69" s="213"/>
      <c r="AK69" s="213"/>
      <c r="AL69" s="244"/>
      <c r="AM69" s="218"/>
      <c r="AN69" s="219"/>
      <c r="AO69" s="220"/>
      <c r="AP69" s="223"/>
      <c r="AQ69" s="224"/>
      <c r="AR69" s="200"/>
      <c r="AS69" s="203"/>
      <c r="AT69" s="206"/>
      <c r="AU69" s="157"/>
      <c r="AV69" s="137"/>
      <c r="AW69" s="157"/>
      <c r="AX69" s="137"/>
      <c r="AY69" s="157"/>
      <c r="AZ69" s="157"/>
      <c r="BA69" s="35" t="s">
        <v>78</v>
      </c>
      <c r="BB69" s="35" t="s">
        <v>79</v>
      </c>
      <c r="BC69" s="170"/>
      <c r="BD69" s="198"/>
      <c r="BE69" s="198"/>
      <c r="BF69" s="125"/>
      <c r="BG69" s="125"/>
      <c r="BH69" s="62"/>
      <c r="BI69" s="193"/>
      <c r="BJ69" s="170"/>
      <c r="BK69" s="125"/>
    </row>
    <row r="70" spans="1:63" ht="12.95" customHeight="1">
      <c r="A70" s="12"/>
      <c r="B70" s="32" t="s">
        <v>2</v>
      </c>
      <c r="C70" s="78" t="str">
        <f t="shared" ref="C70:AG70" si="14">TEXT(C69,"aaa")</f>
        <v>水</v>
      </c>
      <c r="D70" s="78" t="str">
        <f t="shared" si="14"/>
        <v>木</v>
      </c>
      <c r="E70" s="78" t="str">
        <f t="shared" si="14"/>
        <v>金</v>
      </c>
      <c r="F70" s="78" t="str">
        <f t="shared" si="14"/>
        <v>土</v>
      </c>
      <c r="G70" s="78" t="str">
        <f t="shared" si="14"/>
        <v>日</v>
      </c>
      <c r="H70" s="78" t="str">
        <f t="shared" si="14"/>
        <v>月</v>
      </c>
      <c r="I70" s="78" t="str">
        <f t="shared" si="14"/>
        <v>火</v>
      </c>
      <c r="J70" s="78" t="str">
        <f t="shared" si="14"/>
        <v>水</v>
      </c>
      <c r="K70" s="78" t="str">
        <f t="shared" si="14"/>
        <v>木</v>
      </c>
      <c r="L70" s="78" t="str">
        <f t="shared" si="14"/>
        <v>金</v>
      </c>
      <c r="M70" s="78" t="str">
        <f t="shared" si="14"/>
        <v>土</v>
      </c>
      <c r="N70" s="78" t="str">
        <f t="shared" si="14"/>
        <v>日</v>
      </c>
      <c r="O70" s="78" t="str">
        <f t="shared" si="14"/>
        <v>月</v>
      </c>
      <c r="P70" s="78" t="str">
        <f t="shared" si="14"/>
        <v>火</v>
      </c>
      <c r="Q70" s="78" t="str">
        <f t="shared" si="14"/>
        <v>水</v>
      </c>
      <c r="R70" s="78" t="str">
        <f t="shared" si="14"/>
        <v>木</v>
      </c>
      <c r="S70" s="78" t="str">
        <f t="shared" si="14"/>
        <v>金</v>
      </c>
      <c r="T70" s="78" t="str">
        <f t="shared" si="14"/>
        <v>土</v>
      </c>
      <c r="U70" s="78" t="str">
        <f t="shared" si="14"/>
        <v>日</v>
      </c>
      <c r="V70" s="78" t="str">
        <f t="shared" si="14"/>
        <v>月</v>
      </c>
      <c r="W70" s="78" t="str">
        <f t="shared" si="14"/>
        <v>火</v>
      </c>
      <c r="X70" s="78" t="str">
        <f t="shared" si="14"/>
        <v>水</v>
      </c>
      <c r="Y70" s="78" t="str">
        <f t="shared" si="14"/>
        <v>木</v>
      </c>
      <c r="Z70" s="78" t="str">
        <f t="shared" si="14"/>
        <v>金</v>
      </c>
      <c r="AA70" s="78" t="str">
        <f t="shared" si="14"/>
        <v>土</v>
      </c>
      <c r="AB70" s="78" t="str">
        <f t="shared" si="14"/>
        <v>日</v>
      </c>
      <c r="AC70" s="78" t="str">
        <f t="shared" si="14"/>
        <v>月</v>
      </c>
      <c r="AD70" s="78" t="str">
        <f t="shared" si="14"/>
        <v>火</v>
      </c>
      <c r="AE70" s="78" t="str">
        <f t="shared" si="14"/>
        <v>水</v>
      </c>
      <c r="AF70" s="78" t="str">
        <f t="shared" si="14"/>
        <v>木</v>
      </c>
      <c r="AG70" s="79" t="str">
        <f t="shared" si="14"/>
        <v/>
      </c>
      <c r="AH70" s="194" t="s">
        <v>90</v>
      </c>
      <c r="AI70" s="195" t="s">
        <v>91</v>
      </c>
      <c r="AJ70" s="195" t="s">
        <v>92</v>
      </c>
      <c r="AK70" s="195" t="s">
        <v>93</v>
      </c>
      <c r="AL70" s="196" t="s">
        <v>94</v>
      </c>
      <c r="AM70" s="177" t="s">
        <v>44</v>
      </c>
      <c r="AN70" s="178" t="s">
        <v>12</v>
      </c>
      <c r="AO70" s="179" t="s">
        <v>51</v>
      </c>
      <c r="AP70" s="180" t="s">
        <v>44</v>
      </c>
      <c r="AQ70" s="183" t="s">
        <v>13</v>
      </c>
      <c r="AR70" s="201"/>
      <c r="AS70" s="204"/>
      <c r="AT70" s="186">
        <f>COUNT(C69:AG69)</f>
        <v>30</v>
      </c>
      <c r="AU70" s="155">
        <f>AT70-AR72</f>
        <v>30</v>
      </c>
      <c r="AV70" s="170">
        <f>SUM(AU$8:AU73)</f>
        <v>176</v>
      </c>
      <c r="AW70" s="155">
        <f>AT70-AR74</f>
        <v>30</v>
      </c>
      <c r="AX70" s="170">
        <f>SUM(AW$8:AW73)</f>
        <v>176</v>
      </c>
      <c r="AY70" s="170">
        <f>COUNTIF(C73:AG73,"○")+COUNTIF(C73:AG73,"●")</f>
        <v>0</v>
      </c>
      <c r="AZ70" s="170">
        <f>SUM(AY$9:AY74)</f>
        <v>0</v>
      </c>
      <c r="BA70" s="170">
        <f>COUNTIF(C75:AG75,"○")+COUNTIF(C75:AG75,"●")</f>
        <v>0</v>
      </c>
      <c r="BB70" s="170">
        <f>SUM(BA$10:BA75)</f>
        <v>0</v>
      </c>
      <c r="BC70" s="125">
        <f>COUNTIF(C70:AG70,"土")+COUNTIF(C70:AG70,"日")</f>
        <v>8</v>
      </c>
      <c r="BD70" s="137"/>
      <c r="BE70" s="137"/>
      <c r="BF70" s="125" t="str">
        <f ca="1">IF(OR(BD71/AU70&lt;0.285,BD71=0),"特例","特例なし")</f>
        <v>特例</v>
      </c>
      <c r="BG70" s="125" t="str">
        <f ca="1">IF(OR(BE71/AW70&lt;0.285,BE71=0),"特例","特例なし")</f>
        <v>特例</v>
      </c>
      <c r="BH70" s="171" t="s">
        <v>108</v>
      </c>
      <c r="BI70" s="232">
        <f>ABS(IF(WEEKDAY(C68,3)=0,7,WEEKDAY(C68,3)-7))</f>
        <v>5</v>
      </c>
      <c r="BJ70" s="125">
        <f ca="1">IF($AO$340="計画",IF(AU70=0,1,IF(AO73="達成",1,IF(AO73="達成※",1,0))),IF(AW70=0,1,IF(AO75="達成",1,IF(AO75="達成※",1,0))))</f>
        <v>0</v>
      </c>
      <c r="BK70" s="125">
        <f ca="1">IF($AO$340="計画",IF(COUNTIF(AH74:AL74,"未")=0,1,0),IF(COUNTIF(AH76:AL76,"未")=0,1,0))</f>
        <v>0</v>
      </c>
    </row>
    <row r="71" spans="1:63" ht="35.1" customHeight="1">
      <c r="A71" s="12"/>
      <c r="B71" s="169" t="s">
        <v>3</v>
      </c>
      <c r="C71" s="167" t="str">
        <f>IFERROR(VLOOKUP(C69,祝日一覧!$A:$C,3,FALSE),"")</f>
        <v/>
      </c>
      <c r="D71" s="167" t="str">
        <f>IFERROR(VLOOKUP(D69,祝日一覧!$A:$C,3,FALSE),"")</f>
        <v/>
      </c>
      <c r="E71" s="167" t="str">
        <f>IFERROR(VLOOKUP(E69,祝日一覧!$A:$C,3,FALSE),"")</f>
        <v/>
      </c>
      <c r="F71" s="167" t="str">
        <f>IFERROR(VLOOKUP(F69,祝日一覧!$A:$C,3,FALSE),"")</f>
        <v/>
      </c>
      <c r="G71" s="167" t="str">
        <f>IFERROR(VLOOKUP(G69,祝日一覧!$A:$C,3,FALSE),"")</f>
        <v/>
      </c>
      <c r="H71" s="167" t="str">
        <f>IFERROR(VLOOKUP(H69,祝日一覧!$A:$C,3,FALSE),"")</f>
        <v/>
      </c>
      <c r="I71" s="167" t="str">
        <f>IFERROR(VLOOKUP(I69,祝日一覧!$A:$C,3,FALSE),"")</f>
        <v/>
      </c>
      <c r="J71" s="167" t="str">
        <f>IFERROR(VLOOKUP(J69,祝日一覧!$A:$C,3,FALSE),"")</f>
        <v/>
      </c>
      <c r="K71" s="167" t="str">
        <f>IFERROR(VLOOKUP(K69,祝日一覧!$A:$C,3,FALSE),"")</f>
        <v/>
      </c>
      <c r="L71" s="167" t="str">
        <f>IFERROR(VLOOKUP(L69,祝日一覧!$A:$C,3,FALSE),"")</f>
        <v/>
      </c>
      <c r="M71" s="167" t="str">
        <f>IFERROR(VLOOKUP(M69,祝日一覧!$A:$C,3,FALSE),"")</f>
        <v/>
      </c>
      <c r="N71" s="167" t="str">
        <f>IFERROR(VLOOKUP(N69,祝日一覧!$A:$C,3,FALSE),"")</f>
        <v/>
      </c>
      <c r="O71" s="167" t="str">
        <f>IFERROR(VLOOKUP(O69,祝日一覧!$A:$C,3,FALSE),"")</f>
        <v/>
      </c>
      <c r="P71" s="167" t="str">
        <f>IFERROR(VLOOKUP(P69,祝日一覧!$A:$C,3,FALSE),"")</f>
        <v/>
      </c>
      <c r="Q71" s="167" t="str">
        <f>IFERROR(VLOOKUP(Q69,祝日一覧!$A:$C,3,FALSE),"")</f>
        <v/>
      </c>
      <c r="R71" s="167" t="str">
        <f>IFERROR(VLOOKUP(R69,祝日一覧!$A:$C,3,FALSE),"")</f>
        <v/>
      </c>
      <c r="S71" s="167" t="str">
        <f>IFERROR(VLOOKUP(S69,祝日一覧!$A:$C,3,FALSE),"")</f>
        <v/>
      </c>
      <c r="T71" s="167" t="str">
        <f>IFERROR(VLOOKUP(T69,祝日一覧!$A:$C,3,FALSE),"")</f>
        <v/>
      </c>
      <c r="U71" s="167" t="str">
        <f>IFERROR(VLOOKUP(U69,祝日一覧!$A:$C,3,FALSE),"")</f>
        <v/>
      </c>
      <c r="V71" s="167" t="str">
        <f>IFERROR(VLOOKUP(V69,祝日一覧!$A:$C,3,FALSE),"")</f>
        <v/>
      </c>
      <c r="W71" s="167" t="str">
        <f>IFERROR(VLOOKUP(W69,祝日一覧!$A:$C,3,FALSE),"")</f>
        <v/>
      </c>
      <c r="X71" s="167" t="str">
        <f>IFERROR(VLOOKUP(X69,祝日一覧!$A:$C,3,FALSE),"")</f>
        <v/>
      </c>
      <c r="Y71" s="167" t="str">
        <f>IFERROR(VLOOKUP(Y69,祝日一覧!$A:$C,3,FALSE),"")</f>
        <v/>
      </c>
      <c r="Z71" s="167" t="str">
        <f>IFERROR(VLOOKUP(Z69,祝日一覧!$A:$C,3,FALSE),"")</f>
        <v/>
      </c>
      <c r="AA71" s="167" t="str">
        <f>IFERROR(VLOOKUP(AA69,祝日一覧!$A:$C,3,FALSE),"")</f>
        <v/>
      </c>
      <c r="AB71" s="167" t="str">
        <f>IFERROR(VLOOKUP(AB69,祝日一覧!$A:$C,3,FALSE),"")</f>
        <v/>
      </c>
      <c r="AC71" s="167" t="str">
        <f>IFERROR(VLOOKUP(AC69,祝日一覧!$A:$C,3,FALSE),"")</f>
        <v/>
      </c>
      <c r="AD71" s="167" t="str">
        <f>IFERROR(VLOOKUP(AD69,祝日一覧!$A:$C,3,FALSE),"")</f>
        <v/>
      </c>
      <c r="AE71" s="167" t="str">
        <f>IFERROR(VLOOKUP(AE69,祝日一覧!$A:$C,3,FALSE),"")</f>
        <v>昭和の日</v>
      </c>
      <c r="AF71" s="167" t="str">
        <f>IFERROR(VLOOKUP(AF69,祝日一覧!$A:$C,3,FALSE),"")</f>
        <v/>
      </c>
      <c r="AG71" s="168" t="str">
        <f>IFERROR(VLOOKUP(AG69,祝日一覧!$A:$C,3,FALSE),"")</f>
        <v/>
      </c>
      <c r="AH71" s="194"/>
      <c r="AI71" s="195"/>
      <c r="AJ71" s="195"/>
      <c r="AK71" s="195"/>
      <c r="AL71" s="196"/>
      <c r="AM71" s="177"/>
      <c r="AN71" s="178"/>
      <c r="AO71" s="179"/>
      <c r="AP71" s="181"/>
      <c r="AQ71" s="184"/>
      <c r="AR71" s="39" t="s">
        <v>84</v>
      </c>
      <c r="AS71" s="40" t="s">
        <v>84</v>
      </c>
      <c r="AT71" s="186"/>
      <c r="AU71" s="156"/>
      <c r="AV71" s="170"/>
      <c r="AW71" s="156"/>
      <c r="AX71" s="170"/>
      <c r="AY71" s="170"/>
      <c r="AZ71" s="170"/>
      <c r="BA71" s="170"/>
      <c r="BB71" s="170"/>
      <c r="BC71" s="125"/>
      <c r="BD71" s="174">
        <f ca="1">BC70-AS72</f>
        <v>8</v>
      </c>
      <c r="BE71" s="174">
        <f ca="1">BC70-AS74</f>
        <v>8</v>
      </c>
      <c r="BF71" s="125"/>
      <c r="BG71" s="125"/>
      <c r="BH71" s="172"/>
      <c r="BI71" s="232">
        <f>WEEKDAY(C67,3)</f>
        <v>5</v>
      </c>
      <c r="BJ71" s="125"/>
      <c r="BK71" s="125"/>
    </row>
    <row r="72" spans="1:63" s="51" customFormat="1" ht="82.5" customHeight="1">
      <c r="A72" s="43"/>
      <c r="B72" s="169"/>
      <c r="C72" s="167"/>
      <c r="D72" s="167"/>
      <c r="E72" s="167"/>
      <c r="F72" s="167"/>
      <c r="G72" s="167"/>
      <c r="H72" s="167"/>
      <c r="I72" s="167"/>
      <c r="J72" s="167"/>
      <c r="K72" s="167"/>
      <c r="L72" s="167"/>
      <c r="M72" s="167"/>
      <c r="N72" s="167"/>
      <c r="O72" s="167"/>
      <c r="P72" s="167"/>
      <c r="Q72" s="167"/>
      <c r="R72" s="167"/>
      <c r="S72" s="167"/>
      <c r="T72" s="167"/>
      <c r="U72" s="167"/>
      <c r="V72" s="167"/>
      <c r="W72" s="167"/>
      <c r="X72" s="167"/>
      <c r="Y72" s="167"/>
      <c r="Z72" s="167"/>
      <c r="AA72" s="167"/>
      <c r="AB72" s="167"/>
      <c r="AC72" s="167"/>
      <c r="AD72" s="167"/>
      <c r="AE72" s="167"/>
      <c r="AF72" s="167"/>
      <c r="AG72" s="168"/>
      <c r="AH72" s="86" t="str">
        <f>IF($BI70=7,DBCS(1&amp;"日～"&amp;7&amp;"日"),DBCS("前"&amp;DAY(EOMONTH($C68-1,0))-6+$BI70&amp;"日～"&amp;$BI70&amp;"日"))</f>
        <v>前３０日～５日</v>
      </c>
      <c r="AI72" s="45" t="str">
        <f>DBCS($BI70+1&amp;"日～"&amp;$BI70+7&amp;"日")</f>
        <v>６日～１２日</v>
      </c>
      <c r="AJ72" s="45" t="str">
        <f>DBCS($BI70+8&amp;"日～"&amp;$BI70+14&amp;"日")</f>
        <v>１３日～１９日</v>
      </c>
      <c r="AK72" s="45" t="str">
        <f>DBCS($BI70+15&amp;"日～"&amp;$BI70+21&amp;"日")</f>
        <v>２０日～２６日</v>
      </c>
      <c r="AL72" s="46" t="str">
        <f>IF(AND(BI70=7,BI73=0),"-",IF($BI75=3,"-",DBCS($BI70+22&amp;"日～"&amp;$BI70+28&amp;"日")))</f>
        <v>-</v>
      </c>
      <c r="AM72" s="177"/>
      <c r="AN72" s="178"/>
      <c r="AO72" s="179"/>
      <c r="AP72" s="182"/>
      <c r="AQ72" s="185"/>
      <c r="AR72" s="39">
        <f>COUNTIF(C73:AG74,"外")</f>
        <v>0</v>
      </c>
      <c r="AS72" s="40">
        <f ca="1">COUNTIF(OFFSET(C73,0,MAX(5-WEEKDAY(C68,3),0),1,MIN(7-WEEKDAY(C68,3),2)),"外")+COUNTIF(OFFSET(C73,0,MAX(5-WEEKDAY(C68,3),0)+7,1,2),"外")+COUNTIF(OFFSET(C73,0,MAX(5-WEEKDAY(C68,3),0)+14,1,2),"外")+COUNTIF(OFFSET(C73,0,MAX(5-WEEKDAY(C68,3),0)+21,1,2),"外")+IF(BI72-BI70&lt;27,0,COUNTIF(OFFSET(C73,0,BI70+26,1,MIN(7-BI73,2)),"外"))</f>
        <v>0</v>
      </c>
      <c r="AT72" s="186"/>
      <c r="AU72" s="156"/>
      <c r="AV72" s="170"/>
      <c r="AW72" s="156"/>
      <c r="AX72" s="170"/>
      <c r="AY72" s="170"/>
      <c r="AZ72" s="170"/>
      <c r="BA72" s="170"/>
      <c r="BB72" s="170"/>
      <c r="BC72" s="125"/>
      <c r="BD72" s="175"/>
      <c r="BE72" s="175"/>
      <c r="BF72" s="125"/>
      <c r="BG72" s="125"/>
      <c r="BH72" s="47" t="s">
        <v>109</v>
      </c>
      <c r="BI72" s="48">
        <f>DAY(EOMONTH(C68,0))</f>
        <v>30</v>
      </c>
      <c r="BJ72" s="125"/>
      <c r="BK72" s="125"/>
    </row>
    <row r="73" spans="1:63" s="18" customFormat="1" ht="29.1" customHeight="1">
      <c r="A73" s="52"/>
      <c r="B73" s="161" t="s">
        <v>88</v>
      </c>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43"/>
      <c r="AH73" s="53">
        <f ca="1">IF(BI70=7,COUNTIF(OFFSET($C73,0,0,1,$BI70),"○")+COUNTIF(OFFSET($C73,0,$BI70,1,7),"●"),COUNTIF(OFFSET($C73,0,0,1,$BI70),"○")+COUNTIF(OFFSET($C73,-10,DAY(EOMONTH(C68-1,0))-7+BI70,1,7-$BI70),"○")+COUNTIF(OFFSET(C73,0,BI70,1,7),"●"))</f>
        <v>0</v>
      </c>
      <c r="AI73" s="54">
        <f ca="1">COUNTIF(OFFSET($C73,0,$BI70,1,7),"○")+COUNTIF(OFFSET($C73,0,$BI70+7,1,7),"●")</f>
        <v>0</v>
      </c>
      <c r="AJ73" s="54">
        <f ca="1">COUNTIF(OFFSET($C73,0,$BI70+7,1,7),"○")+COUNTIF(OFFSET($C73,0,$BI70+14,1,7),"●")</f>
        <v>0</v>
      </c>
      <c r="AK73" s="54">
        <f ca="1">IF(BI75=3,COUNTIF(OFFSET($C73,0,$BI70+14,1,7),"○")+IFERROR(COUNTIF(OFFSET(C73,0,BI70+22,1,BI73),"●"),0)+COUNTIF(OFFSET(C73,10,0,1,7-BI73),"●"),COUNTIF(OFFSET($C73,0,$BI70+14,1,7),"○")+COUNTIF(OFFSET($C73,0,$BI70+21,1,7),"●"))</f>
        <v>0</v>
      </c>
      <c r="AL73" s="55" t="str">
        <f ca="1">IF((BI75+SIGN(BI70))&lt;5,"-",IF(BI73=0,COUNTIF(OFFSET(C73,0,BI70+21,1,7),"○")+COUNTIF(OFFSET(C73,10,0,1,7-BI73),"●"),COUNTIF(OFFSET(C73,0,BI70+21,1,7),"○")+COUNTIF(OFFSET(C73,0,BI70+28,1,BI73),"●")+COUNTIF(OFFSET(C73,10,1,7-BI73,),"●")))</f>
        <v>-</v>
      </c>
      <c r="AM73" s="145">
        <f>AY70</f>
        <v>0</v>
      </c>
      <c r="AN73" s="147">
        <f>IF(AU70=0,"対象外",AM73/AU70)</f>
        <v>0</v>
      </c>
      <c r="AO73" s="149" t="str">
        <f ca="1">IF(AU70=0,"対象外",IF(AM73/AU70&gt;=0.285,"達成",IF(AM73&gt;=BF73,"達成※","未")))</f>
        <v>未</v>
      </c>
      <c r="AP73" s="151">
        <f>AZ70</f>
        <v>0</v>
      </c>
      <c r="AQ73" s="153">
        <f>IFERROR(AP73/AV70,"")</f>
        <v>0</v>
      </c>
      <c r="AR73" s="39" t="s">
        <v>85</v>
      </c>
      <c r="AS73" s="40" t="s">
        <v>85</v>
      </c>
      <c r="AT73" s="186"/>
      <c r="AU73" s="156"/>
      <c r="AV73" s="170"/>
      <c r="AW73" s="156"/>
      <c r="AX73" s="170"/>
      <c r="AY73" s="170"/>
      <c r="AZ73" s="170"/>
      <c r="BA73" s="170"/>
      <c r="BB73" s="170"/>
      <c r="BC73" s="125"/>
      <c r="BD73" s="175"/>
      <c r="BE73" s="175"/>
      <c r="BF73" s="125">
        <f ca="1">IF(OR(BD71/AU70&lt;0.285,BD71=0),BD71,"-")</f>
        <v>8</v>
      </c>
      <c r="BG73" s="174">
        <f ca="1">IF(OR(BE71/AW70&lt;0.285,BE71=0),BE71,"-")</f>
        <v>8</v>
      </c>
      <c r="BH73" s="56" t="s">
        <v>110</v>
      </c>
      <c r="BI73" s="57">
        <f>MOD(BI72-BI70,7)</f>
        <v>4</v>
      </c>
      <c r="BJ73" s="125"/>
      <c r="BK73" s="125"/>
    </row>
    <row r="74" spans="1:63" s="18" customFormat="1" ht="29.1" customHeight="1">
      <c r="A74" s="52"/>
      <c r="B74" s="161"/>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c r="AE74" s="123"/>
      <c r="AF74" s="123"/>
      <c r="AG74" s="143"/>
      <c r="AH74" s="58" t="str">
        <f ca="1">IF(BI70=1,
IF((2-COUNTIF(OFFSET(C73,0,0,1,1),"外")-COUNTIF(OFFSET(C73,-10,BI62-1),"外"))&lt;=AH73,"達成","未"),
IF((2-COUNTIF(OFFSET(C73,0,MAX(5-WEEKDAY(C68,3),0),1,2),"外"))&lt;=AH73,"達成","未"))</f>
        <v>未</v>
      </c>
      <c r="AI74" s="54" t="str">
        <f ca="1">IF((2-COUNTIF(OFFSET($C73,0,$BI70+5,1,2),"外"))&lt;=AI73,"達成","未")</f>
        <v>未</v>
      </c>
      <c r="AJ74" s="54" t="str">
        <f ca="1">IF((2-COUNTIF(OFFSET($C73,0,$BI70+12,1,2),"外"))&lt;=AJ73,"達成","未")</f>
        <v>未</v>
      </c>
      <c r="AK74" s="54" t="str">
        <f ca="1">IF((2-COUNTIF(OFFSET($C73,0,$BI70+19,1,2),"外"))&lt;=AK73,"達成","未")</f>
        <v>未</v>
      </c>
      <c r="AL74" s="55" t="str">
        <f ca="1">IF((BI75+SIGN(BI70))&lt;5,"-",IF((2-COUNTIF(OFFSET($C73,0,$BI70+26,1,2),"外"))&lt;=AL73,"達成","未"))</f>
        <v>-</v>
      </c>
      <c r="AM74" s="163"/>
      <c r="AN74" s="164"/>
      <c r="AO74" s="165"/>
      <c r="AP74" s="166"/>
      <c r="AQ74" s="187"/>
      <c r="AR74" s="188">
        <f>COUNTIF(C75:AG76,"外")</f>
        <v>0</v>
      </c>
      <c r="AS74" s="190">
        <f ca="1">COUNTIF(OFFSET(C75,0,MAX(5-WEEKDAY(C68,3),0),1,MIN(7-WEEKDAY(C68,3),2)),"外")+COUNTIF(OFFSET(C75,0,MAX(5-WEEKDAY(C68,3),0)+7,1,2),"外")+COUNTIF(OFFSET(C75,0,MAX(5-WEEKDAY(C68,3),0)+14,1,2),"外")+COUNTIF(OFFSET(C75,0,MAX(5-WEEKDAY(C68,3),0)+21,1,2),"外")+IF(BI72-BI70&lt;27,0,COUNTIF(OFFSET(C75,0,BI70+26,1,MIN(7-BI73,2)),"外"))</f>
        <v>0</v>
      </c>
      <c r="AT74" s="186"/>
      <c r="AU74" s="156"/>
      <c r="AV74" s="170"/>
      <c r="AW74" s="156"/>
      <c r="AX74" s="170"/>
      <c r="AY74" s="170"/>
      <c r="AZ74" s="170"/>
      <c r="BA74" s="170"/>
      <c r="BB74" s="170"/>
      <c r="BC74" s="125"/>
      <c r="BD74" s="175"/>
      <c r="BE74" s="175"/>
      <c r="BF74" s="125"/>
      <c r="BG74" s="175"/>
      <c r="BH74" s="59" t="s">
        <v>112</v>
      </c>
      <c r="BI74" s="57">
        <f>SIGN(BI70)+SIGN(BI73)+BI75</f>
        <v>5</v>
      </c>
      <c r="BJ74" s="125"/>
      <c r="BK74" s="125"/>
    </row>
    <row r="75" spans="1:63" s="18" customFormat="1" ht="29.1" customHeight="1">
      <c r="A75" s="52"/>
      <c r="B75" s="161" t="s">
        <v>137</v>
      </c>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c r="AE75" s="123"/>
      <c r="AF75" s="123"/>
      <c r="AG75" s="143"/>
      <c r="AH75" s="53">
        <f ca="1">IF(BI70=7,COUNTIF(OFFSET($C75,0,0,1,$BI70),"○")+COUNTIF(OFFSET($C75,0,$BI70,1,7),"●"),COUNTIF(OFFSET($C75,0,0,1,$BI70),"○")+COUNTIF(OFFSET($C75,-10,DAY(EOMONTH(C68-1,0))-7+BI70,1,7-$BI70),"○")+COUNTIF(OFFSET(C75,0,BI70,1,7),"●"))</f>
        <v>0</v>
      </c>
      <c r="AI75" s="60">
        <f ca="1">COUNTIF(OFFSET($C75,0,$BI70,1,7),"○")+COUNTIF(OFFSET($C75,0,$BI70+7,1,7),"●")</f>
        <v>0</v>
      </c>
      <c r="AJ75" s="60">
        <f ca="1">COUNTIF(OFFSET($C75,0,$BI70+7,1,7),"○")+COUNTIF(OFFSET($C75,0,$BI70+14,1,7),"●")</f>
        <v>0</v>
      </c>
      <c r="AK75" s="60">
        <f ca="1">IF(BI75=3,COUNTIF(OFFSET($C75,0,$BI70+14,1,7),"○")+IFERROR(COUNTIF(OFFSET(C75,0,BI70+22,1,BI73),"●"),0)+COUNTIF(OFFSET(C75,10,0,1,7-BI73),"●"),COUNTIF(OFFSET($C75,0,$BI70+14,1,7),"○")+COUNTIF(OFFSET($C75,0,$BI70+21,1,7),"●"))</f>
        <v>0</v>
      </c>
      <c r="AL75" s="61" t="str">
        <f ca="1">IF((BI75+SIGN(BI70))&lt;5,"-",IF(BI73=0,COUNTIF(OFFSET(C75,0,BI70+21,1,7),"○")+COUNTIF(OFFSET(C75,10,0,1,7-BI73),"●"),COUNTIF(OFFSET(C75,0,BI70+21,1,7),"○")+COUNTIF(OFFSET(C75,0,BI70+28,1,BI73),"●")+COUNTIF(OFFSET(C75,10,1,7-BI73,),"●")))</f>
        <v>-</v>
      </c>
      <c r="AM75" s="145">
        <f>BA70</f>
        <v>0</v>
      </c>
      <c r="AN75" s="147">
        <f>IF(AU70=0,"対象外",AM75/AU70)</f>
        <v>0</v>
      </c>
      <c r="AO75" s="149" t="str">
        <f ca="1">IF(AU70=0,"対象外",IF(AM75/AU70&gt;=0.285,"達成",IF(AM75&gt;=BG73,"達成※","未")))</f>
        <v>未</v>
      </c>
      <c r="AP75" s="151">
        <f>BB70</f>
        <v>0</v>
      </c>
      <c r="AQ75" s="153">
        <f>IFERROR(AP75/AX70,"")</f>
        <v>0</v>
      </c>
      <c r="AR75" s="189"/>
      <c r="AS75" s="191"/>
      <c r="AT75" s="186"/>
      <c r="AU75" s="157"/>
      <c r="AV75" s="170"/>
      <c r="AW75" s="157"/>
      <c r="AX75" s="170"/>
      <c r="AY75" s="170"/>
      <c r="AZ75" s="170"/>
      <c r="BA75" s="170"/>
      <c r="BB75" s="170"/>
      <c r="BC75" s="125"/>
      <c r="BD75" s="176"/>
      <c r="BE75" s="176"/>
      <c r="BF75" s="125"/>
      <c r="BG75" s="176"/>
      <c r="BH75" s="63" t="s">
        <v>111</v>
      </c>
      <c r="BI75" s="92">
        <f>ROUNDDOWN((BI72-BI70)/7,0)</f>
        <v>3</v>
      </c>
      <c r="BJ75" s="125"/>
      <c r="BK75" s="125"/>
    </row>
    <row r="76" spans="1:63" s="18" customFormat="1" ht="29.1" customHeight="1" thickBot="1">
      <c r="A76" s="52"/>
      <c r="B76" s="162"/>
      <c r="C76" s="142"/>
      <c r="D76" s="142"/>
      <c r="E76" s="142"/>
      <c r="F76" s="142"/>
      <c r="G76" s="142"/>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4"/>
      <c r="AH76" s="77" t="str">
        <f ca="1">IF(BI70=1,
IF((2-COUNTIF(OFFSET(C75,0,0,1,1),"外")-COUNTIF(OFFSET(C75,-10,BI62-1),"外"))&lt;=AH75,"達成","未"),
IF((2-COUNTIF(OFFSET(C75,0,MAX(5-WEEKDAY(C68,3),0),1,2),"外"))&lt;=AH75,"達成","未"))</f>
        <v>未</v>
      </c>
      <c r="AI76" s="66" t="str">
        <f ca="1">IF((2-COUNTIF(OFFSET($C75,0,$BI70+5,1,2),"外"))&lt;=AI75,"達成","未")</f>
        <v>未</v>
      </c>
      <c r="AJ76" s="66" t="str">
        <f ca="1">IF((2-COUNTIF(OFFSET($C75,0,$BI70+12,1,2),"外"))&lt;=AJ75,"達成","未")</f>
        <v>未</v>
      </c>
      <c r="AK76" s="66" t="str">
        <f ca="1">IF((2-COUNTIF(OFFSET($C75,0,$BI70+19,1,2),"外"))&lt;=AK75,"達成","未")</f>
        <v>未</v>
      </c>
      <c r="AL76" s="67" t="str">
        <f ca="1">IF((BI75+SIGN(BI70))&lt;5,"-",IF((2-COUNTIF(OFFSET($C75,0,$BI70+26,1,2),"外"))&lt;=AL75,"達成","未"))</f>
        <v>-</v>
      </c>
      <c r="AM76" s="146"/>
      <c r="AN76" s="148"/>
      <c r="AO76" s="150"/>
      <c r="AP76" s="152"/>
      <c r="AQ76" s="154"/>
      <c r="AR76" s="68"/>
      <c r="AS76" s="68"/>
      <c r="AT76" s="22"/>
      <c r="AU76" s="22"/>
      <c r="AV76" s="22"/>
      <c r="AW76" s="22"/>
      <c r="AX76" s="22"/>
      <c r="AY76" s="22"/>
      <c r="AZ76" s="22"/>
      <c r="BA76" s="22"/>
      <c r="BB76" s="22"/>
      <c r="BC76" s="69"/>
      <c r="BD76" s="69"/>
      <c r="BE76" s="69"/>
      <c r="BF76" s="69"/>
      <c r="BG76" s="69"/>
      <c r="BH76" s="69"/>
      <c r="BI76" s="69"/>
      <c r="BJ76" s="69"/>
    </row>
    <row r="77" spans="1:63" ht="14.25" thickBot="1">
      <c r="A77" s="12"/>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Z77" s="16"/>
      <c r="BA77" s="16"/>
      <c r="BB77" s="16"/>
    </row>
    <row r="78" spans="1:63" ht="13.5" customHeight="1">
      <c r="A78" s="12"/>
      <c r="B78" s="29" t="s">
        <v>0</v>
      </c>
      <c r="C78" s="207">
        <f>DATE(YEAR(C68),MONTH(C68)+1,DAY(C68))</f>
        <v>46143</v>
      </c>
      <c r="D78" s="207"/>
      <c r="E78" s="207"/>
      <c r="F78" s="207"/>
      <c r="G78" s="207"/>
      <c r="H78" s="207"/>
      <c r="I78" s="207"/>
      <c r="J78" s="207"/>
      <c r="K78" s="207"/>
      <c r="L78" s="207"/>
      <c r="M78" s="207"/>
      <c r="N78" s="207"/>
      <c r="O78" s="207"/>
      <c r="P78" s="207"/>
      <c r="Q78" s="207"/>
      <c r="R78" s="207"/>
      <c r="S78" s="207"/>
      <c r="T78" s="207"/>
      <c r="U78" s="207"/>
      <c r="V78" s="207"/>
      <c r="W78" s="207"/>
      <c r="X78" s="207"/>
      <c r="Y78" s="207"/>
      <c r="Z78" s="207"/>
      <c r="AA78" s="207"/>
      <c r="AB78" s="207"/>
      <c r="AC78" s="207"/>
      <c r="AD78" s="207"/>
      <c r="AE78" s="207"/>
      <c r="AF78" s="207"/>
      <c r="AG78" s="229"/>
      <c r="AH78" s="230" t="s">
        <v>136</v>
      </c>
      <c r="AI78" s="210"/>
      <c r="AJ78" s="210"/>
      <c r="AK78" s="210"/>
      <c r="AL78" s="211"/>
      <c r="AM78" s="215" t="s">
        <v>50</v>
      </c>
      <c r="AN78" s="216"/>
      <c r="AO78" s="217"/>
      <c r="AP78" s="221" t="s">
        <v>11</v>
      </c>
      <c r="AQ78" s="222"/>
      <c r="AR78" s="199" t="s">
        <v>113</v>
      </c>
      <c r="AS78" s="202" t="s">
        <v>114</v>
      </c>
      <c r="AT78" s="205" t="s">
        <v>15</v>
      </c>
      <c r="AU78" s="155" t="s">
        <v>115</v>
      </c>
      <c r="AV78" s="197" t="s">
        <v>116</v>
      </c>
      <c r="AW78" s="155" t="s">
        <v>118</v>
      </c>
      <c r="AX78" s="197" t="s">
        <v>117</v>
      </c>
      <c r="AY78" s="155" t="s">
        <v>80</v>
      </c>
      <c r="AZ78" s="155" t="s">
        <v>81</v>
      </c>
      <c r="BA78" s="30" t="s">
        <v>82</v>
      </c>
      <c r="BB78" s="30" t="s">
        <v>83</v>
      </c>
      <c r="BC78" s="170" t="s">
        <v>52</v>
      </c>
      <c r="BD78" s="197" t="s">
        <v>119</v>
      </c>
      <c r="BE78" s="197" t="s">
        <v>120</v>
      </c>
      <c r="BF78" s="170" t="s">
        <v>121</v>
      </c>
      <c r="BG78" s="170" t="s">
        <v>122</v>
      </c>
      <c r="BH78" s="41"/>
      <c r="BI78" s="192" t="s">
        <v>100</v>
      </c>
      <c r="BJ78" s="170" t="s">
        <v>61</v>
      </c>
      <c r="BK78" s="125" t="s">
        <v>89</v>
      </c>
    </row>
    <row r="79" spans="1:63">
      <c r="A79" s="12"/>
      <c r="B79" s="32" t="s">
        <v>1</v>
      </c>
      <c r="C79" s="33">
        <f>DATE(YEAR(C78),MONTH(C78),DAY(C78))</f>
        <v>46143</v>
      </c>
      <c r="D79" s="33">
        <f>IF(MONTH(DATE(YEAR(C79),MONTH(C79),DAY(C79)+1))=MONTH($C78),DATE(YEAR(C79),MONTH(C79),DAY(C79)+1),"")</f>
        <v>46144</v>
      </c>
      <c r="E79" s="33">
        <f t="shared" ref="E79:AG79" si="15">IF(MONTH(DATE(YEAR(D79),MONTH(D79),DAY(D79)+1))=MONTH($C78),DATE(YEAR(D79),MONTH(D79),DAY(D79)+1),"")</f>
        <v>46145</v>
      </c>
      <c r="F79" s="33">
        <f t="shared" si="15"/>
        <v>46146</v>
      </c>
      <c r="G79" s="33">
        <f t="shared" si="15"/>
        <v>46147</v>
      </c>
      <c r="H79" s="33">
        <f t="shared" si="15"/>
        <v>46148</v>
      </c>
      <c r="I79" s="33">
        <f t="shared" si="15"/>
        <v>46149</v>
      </c>
      <c r="J79" s="33">
        <f t="shared" si="15"/>
        <v>46150</v>
      </c>
      <c r="K79" s="33">
        <f t="shared" si="15"/>
        <v>46151</v>
      </c>
      <c r="L79" s="33">
        <f t="shared" si="15"/>
        <v>46152</v>
      </c>
      <c r="M79" s="33">
        <f t="shared" si="15"/>
        <v>46153</v>
      </c>
      <c r="N79" s="33">
        <f t="shared" si="15"/>
        <v>46154</v>
      </c>
      <c r="O79" s="33">
        <f t="shared" si="15"/>
        <v>46155</v>
      </c>
      <c r="P79" s="33">
        <f t="shared" si="15"/>
        <v>46156</v>
      </c>
      <c r="Q79" s="33">
        <f t="shared" si="15"/>
        <v>46157</v>
      </c>
      <c r="R79" s="33">
        <f t="shared" si="15"/>
        <v>46158</v>
      </c>
      <c r="S79" s="33">
        <f t="shared" si="15"/>
        <v>46159</v>
      </c>
      <c r="T79" s="33">
        <f t="shared" si="15"/>
        <v>46160</v>
      </c>
      <c r="U79" s="33">
        <f t="shared" si="15"/>
        <v>46161</v>
      </c>
      <c r="V79" s="33">
        <f t="shared" si="15"/>
        <v>46162</v>
      </c>
      <c r="W79" s="33">
        <f t="shared" si="15"/>
        <v>46163</v>
      </c>
      <c r="X79" s="33">
        <f t="shared" si="15"/>
        <v>46164</v>
      </c>
      <c r="Y79" s="33">
        <f t="shared" si="15"/>
        <v>46165</v>
      </c>
      <c r="Z79" s="33">
        <f t="shared" si="15"/>
        <v>46166</v>
      </c>
      <c r="AA79" s="33">
        <f t="shared" si="15"/>
        <v>46167</v>
      </c>
      <c r="AB79" s="33">
        <f t="shared" si="15"/>
        <v>46168</v>
      </c>
      <c r="AC79" s="33">
        <f t="shared" si="15"/>
        <v>46169</v>
      </c>
      <c r="AD79" s="33">
        <f t="shared" si="15"/>
        <v>46170</v>
      </c>
      <c r="AE79" s="33">
        <f t="shared" si="15"/>
        <v>46171</v>
      </c>
      <c r="AF79" s="33">
        <f t="shared" si="15"/>
        <v>46172</v>
      </c>
      <c r="AG79" s="34">
        <f t="shared" si="15"/>
        <v>46173</v>
      </c>
      <c r="AH79" s="231"/>
      <c r="AI79" s="213"/>
      <c r="AJ79" s="213"/>
      <c r="AK79" s="213"/>
      <c r="AL79" s="214"/>
      <c r="AM79" s="218"/>
      <c r="AN79" s="219"/>
      <c r="AO79" s="220"/>
      <c r="AP79" s="223"/>
      <c r="AQ79" s="224"/>
      <c r="AR79" s="200"/>
      <c r="AS79" s="203"/>
      <c r="AT79" s="206"/>
      <c r="AU79" s="157"/>
      <c r="AV79" s="137"/>
      <c r="AW79" s="157"/>
      <c r="AX79" s="137"/>
      <c r="AY79" s="157"/>
      <c r="AZ79" s="157"/>
      <c r="BA79" s="35" t="s">
        <v>78</v>
      </c>
      <c r="BB79" s="35" t="s">
        <v>79</v>
      </c>
      <c r="BC79" s="170"/>
      <c r="BD79" s="198"/>
      <c r="BE79" s="198"/>
      <c r="BF79" s="125"/>
      <c r="BG79" s="125"/>
      <c r="BH79" s="62"/>
      <c r="BI79" s="193"/>
      <c r="BJ79" s="170"/>
      <c r="BK79" s="125"/>
    </row>
    <row r="80" spans="1:63" ht="12.95" customHeight="1">
      <c r="A80" s="12"/>
      <c r="B80" s="32" t="s">
        <v>2</v>
      </c>
      <c r="C80" s="78" t="str">
        <f t="shared" ref="C80:AG80" si="16">TEXT(C79,"aaa")</f>
        <v>金</v>
      </c>
      <c r="D80" s="78" t="str">
        <f t="shared" si="16"/>
        <v>土</v>
      </c>
      <c r="E80" s="78" t="str">
        <f t="shared" si="16"/>
        <v>日</v>
      </c>
      <c r="F80" s="78" t="str">
        <f t="shared" si="16"/>
        <v>月</v>
      </c>
      <c r="G80" s="78" t="str">
        <f t="shared" si="16"/>
        <v>火</v>
      </c>
      <c r="H80" s="78" t="str">
        <f t="shared" si="16"/>
        <v>水</v>
      </c>
      <c r="I80" s="78" t="str">
        <f t="shared" si="16"/>
        <v>木</v>
      </c>
      <c r="J80" s="78" t="str">
        <f t="shared" si="16"/>
        <v>金</v>
      </c>
      <c r="K80" s="78" t="str">
        <f t="shared" si="16"/>
        <v>土</v>
      </c>
      <c r="L80" s="78" t="str">
        <f t="shared" si="16"/>
        <v>日</v>
      </c>
      <c r="M80" s="78" t="str">
        <f t="shared" si="16"/>
        <v>月</v>
      </c>
      <c r="N80" s="78" t="str">
        <f t="shared" si="16"/>
        <v>火</v>
      </c>
      <c r="O80" s="78" t="str">
        <f t="shared" si="16"/>
        <v>水</v>
      </c>
      <c r="P80" s="78" t="str">
        <f t="shared" si="16"/>
        <v>木</v>
      </c>
      <c r="Q80" s="78" t="str">
        <f t="shared" si="16"/>
        <v>金</v>
      </c>
      <c r="R80" s="78" t="str">
        <f t="shared" si="16"/>
        <v>土</v>
      </c>
      <c r="S80" s="78" t="str">
        <f t="shared" si="16"/>
        <v>日</v>
      </c>
      <c r="T80" s="78" t="str">
        <f t="shared" si="16"/>
        <v>月</v>
      </c>
      <c r="U80" s="78" t="str">
        <f t="shared" si="16"/>
        <v>火</v>
      </c>
      <c r="V80" s="78" t="str">
        <f t="shared" si="16"/>
        <v>水</v>
      </c>
      <c r="W80" s="78" t="str">
        <f t="shared" si="16"/>
        <v>木</v>
      </c>
      <c r="X80" s="78" t="str">
        <f t="shared" si="16"/>
        <v>金</v>
      </c>
      <c r="Y80" s="78" t="str">
        <f t="shared" si="16"/>
        <v>土</v>
      </c>
      <c r="Z80" s="78" t="str">
        <f t="shared" si="16"/>
        <v>日</v>
      </c>
      <c r="AA80" s="78" t="str">
        <f t="shared" si="16"/>
        <v>月</v>
      </c>
      <c r="AB80" s="78" t="str">
        <f t="shared" si="16"/>
        <v>火</v>
      </c>
      <c r="AC80" s="78" t="str">
        <f t="shared" si="16"/>
        <v>水</v>
      </c>
      <c r="AD80" s="78" t="str">
        <f t="shared" si="16"/>
        <v>木</v>
      </c>
      <c r="AE80" s="78" t="str">
        <f t="shared" si="16"/>
        <v>金</v>
      </c>
      <c r="AF80" s="78" t="str">
        <f t="shared" si="16"/>
        <v>土</v>
      </c>
      <c r="AG80" s="87" t="str">
        <f t="shared" si="16"/>
        <v>日</v>
      </c>
      <c r="AH80" s="228" t="s">
        <v>90</v>
      </c>
      <c r="AI80" s="195" t="s">
        <v>91</v>
      </c>
      <c r="AJ80" s="195" t="s">
        <v>92</v>
      </c>
      <c r="AK80" s="195" t="s">
        <v>93</v>
      </c>
      <c r="AL80" s="196" t="s">
        <v>94</v>
      </c>
      <c r="AM80" s="177" t="s">
        <v>44</v>
      </c>
      <c r="AN80" s="178" t="s">
        <v>12</v>
      </c>
      <c r="AO80" s="179" t="s">
        <v>51</v>
      </c>
      <c r="AP80" s="180" t="s">
        <v>44</v>
      </c>
      <c r="AQ80" s="183" t="s">
        <v>13</v>
      </c>
      <c r="AR80" s="201"/>
      <c r="AS80" s="204"/>
      <c r="AT80" s="186">
        <f>COUNT(C79:AG79)</f>
        <v>31</v>
      </c>
      <c r="AU80" s="155">
        <f>AT80-AR82</f>
        <v>31</v>
      </c>
      <c r="AV80" s="170">
        <f>SUM(AU$8:AU83)</f>
        <v>207</v>
      </c>
      <c r="AW80" s="155">
        <f>AT80-AR84</f>
        <v>31</v>
      </c>
      <c r="AX80" s="170">
        <f>SUM(AW$8:AW83)</f>
        <v>207</v>
      </c>
      <c r="AY80" s="170">
        <f>COUNTIF(C83:AG83,"○")+COUNTIF(C83:AG83,"●")</f>
        <v>0</v>
      </c>
      <c r="AZ80" s="170">
        <f>SUM(AY$9:AY84)</f>
        <v>0</v>
      </c>
      <c r="BA80" s="170">
        <f>COUNTIF(C85:AG85,"○")+COUNTIF(C85:AG85,"●")</f>
        <v>0</v>
      </c>
      <c r="BB80" s="170">
        <f>SUM(BA$10:BA85)</f>
        <v>0</v>
      </c>
      <c r="BC80" s="125">
        <f>COUNTIF(C80:AG80,"土")+COUNTIF(C80:AG80,"日")</f>
        <v>10</v>
      </c>
      <c r="BD80" s="137"/>
      <c r="BE80" s="137"/>
      <c r="BF80" s="125" t="str">
        <f ca="1">IF(OR(BD81/AU80&lt;0.285,BD81=0),"特例","特例なし")</f>
        <v>特例なし</v>
      </c>
      <c r="BG80" s="125" t="str">
        <f ca="1">IF(OR(BE81/AW80&lt;0.285,BE81=0),"特例","特例なし")</f>
        <v>特例なし</v>
      </c>
      <c r="BH80" s="171" t="s">
        <v>108</v>
      </c>
      <c r="BI80" s="232">
        <f>ABS(IF(WEEKDAY(C78,3)=0,7,WEEKDAY(C78,3)-7))</f>
        <v>3</v>
      </c>
      <c r="BJ80" s="125">
        <f ca="1">IF($AO$340="計画",IF(AU80=0,1,IF(AO83="達成",1,IF(AO83="達成※",1,0))),IF(AW80=0,1,IF(AO85="達成",1,IF(AO85="達成※",1,0))))</f>
        <v>0</v>
      </c>
      <c r="BK80" s="125">
        <f ca="1">IF($AO$340="計画",IF(COUNTIF(AH84:AL84,"未")=0,1,0),IF(COUNTIF(AH86:AL86,"未")=0,1,0))</f>
        <v>0</v>
      </c>
    </row>
    <row r="81" spans="1:63" ht="35.1" customHeight="1">
      <c r="A81" s="12"/>
      <c r="B81" s="169" t="s">
        <v>3</v>
      </c>
      <c r="C81" s="167" t="str">
        <f>IFERROR(VLOOKUP(C79,祝日一覧!$A:$C,3,FALSE),"")</f>
        <v/>
      </c>
      <c r="D81" s="167" t="str">
        <f>IFERROR(VLOOKUP(D79,祝日一覧!$A:$C,3,FALSE),"")</f>
        <v/>
      </c>
      <c r="E81" s="167" t="str">
        <f>IFERROR(VLOOKUP(E79,祝日一覧!$A:$C,3,FALSE),"")</f>
        <v>憲法記念日</v>
      </c>
      <c r="F81" s="167" t="str">
        <f>IFERROR(VLOOKUP(F79,祝日一覧!$A:$C,3,FALSE),"")</f>
        <v>みどりの日</v>
      </c>
      <c r="G81" s="167" t="str">
        <f>IFERROR(VLOOKUP(G79,祝日一覧!$A:$C,3,FALSE),"")</f>
        <v>こどもの日</v>
      </c>
      <c r="H81" s="167" t="str">
        <f>IFERROR(VLOOKUP(H79,祝日一覧!$A:$C,3,FALSE),"")</f>
        <v>振替休日</v>
      </c>
      <c r="I81" s="167" t="str">
        <f>IFERROR(VLOOKUP(I79,祝日一覧!$A:$C,3,FALSE),"")</f>
        <v/>
      </c>
      <c r="J81" s="167" t="str">
        <f>IFERROR(VLOOKUP(J79,祝日一覧!$A:$C,3,FALSE),"")</f>
        <v/>
      </c>
      <c r="K81" s="167" t="str">
        <f>IFERROR(VLOOKUP(K79,祝日一覧!$A:$C,3,FALSE),"")</f>
        <v/>
      </c>
      <c r="L81" s="167" t="str">
        <f>IFERROR(VLOOKUP(L79,祝日一覧!$A:$C,3,FALSE),"")</f>
        <v/>
      </c>
      <c r="M81" s="167" t="str">
        <f>IFERROR(VLOOKUP(M79,祝日一覧!$A:$C,3,FALSE),"")</f>
        <v/>
      </c>
      <c r="N81" s="167" t="str">
        <f>IFERROR(VLOOKUP(N79,祝日一覧!$A:$C,3,FALSE),"")</f>
        <v/>
      </c>
      <c r="O81" s="167" t="str">
        <f>IFERROR(VLOOKUP(O79,祝日一覧!$A:$C,3,FALSE),"")</f>
        <v/>
      </c>
      <c r="P81" s="167" t="str">
        <f>IFERROR(VLOOKUP(P79,祝日一覧!$A:$C,3,FALSE),"")</f>
        <v/>
      </c>
      <c r="Q81" s="167" t="str">
        <f>IFERROR(VLOOKUP(Q79,祝日一覧!$A:$C,3,FALSE),"")</f>
        <v/>
      </c>
      <c r="R81" s="167" t="str">
        <f>IFERROR(VLOOKUP(R79,祝日一覧!$A:$C,3,FALSE),"")</f>
        <v/>
      </c>
      <c r="S81" s="167" t="str">
        <f>IFERROR(VLOOKUP(S79,祝日一覧!$A:$C,3,FALSE),"")</f>
        <v/>
      </c>
      <c r="T81" s="167" t="str">
        <f>IFERROR(VLOOKUP(T79,祝日一覧!$A:$C,3,FALSE),"")</f>
        <v/>
      </c>
      <c r="U81" s="167" t="str">
        <f>IFERROR(VLOOKUP(U79,祝日一覧!$A:$C,3,FALSE),"")</f>
        <v/>
      </c>
      <c r="V81" s="167" t="str">
        <f>IFERROR(VLOOKUP(V79,祝日一覧!$A:$C,3,FALSE),"")</f>
        <v/>
      </c>
      <c r="W81" s="167" t="str">
        <f>IFERROR(VLOOKUP(W79,祝日一覧!$A:$C,3,FALSE),"")</f>
        <v/>
      </c>
      <c r="X81" s="167" t="str">
        <f>IFERROR(VLOOKUP(X79,祝日一覧!$A:$C,3,FALSE),"")</f>
        <v/>
      </c>
      <c r="Y81" s="167" t="str">
        <f>IFERROR(VLOOKUP(Y79,祝日一覧!$A:$C,3,FALSE),"")</f>
        <v/>
      </c>
      <c r="Z81" s="167" t="str">
        <f>IFERROR(VLOOKUP(Z79,祝日一覧!$A:$C,3,FALSE),"")</f>
        <v/>
      </c>
      <c r="AA81" s="167" t="str">
        <f>IFERROR(VLOOKUP(AA79,祝日一覧!$A:$C,3,FALSE),"")</f>
        <v/>
      </c>
      <c r="AB81" s="167" t="str">
        <f>IFERROR(VLOOKUP(AB79,祝日一覧!$A:$C,3,FALSE),"")</f>
        <v/>
      </c>
      <c r="AC81" s="167" t="str">
        <f>IFERROR(VLOOKUP(AC79,祝日一覧!$A:$C,3,FALSE),"")</f>
        <v/>
      </c>
      <c r="AD81" s="167" t="str">
        <f>IFERROR(VLOOKUP(AD79,祝日一覧!$A:$C,3,FALSE),"")</f>
        <v/>
      </c>
      <c r="AE81" s="167" t="str">
        <f>IFERROR(VLOOKUP(AE79,祝日一覧!$A:$C,3,FALSE),"")</f>
        <v/>
      </c>
      <c r="AF81" s="167" t="str">
        <f>IFERROR(VLOOKUP(AF79,祝日一覧!$A:$C,3,FALSE),"")</f>
        <v/>
      </c>
      <c r="AG81" s="227" t="str">
        <f>IFERROR(VLOOKUP(AG79,祝日一覧!$A:$C,3,FALSE),"")</f>
        <v/>
      </c>
      <c r="AH81" s="228"/>
      <c r="AI81" s="195"/>
      <c r="AJ81" s="195"/>
      <c r="AK81" s="195"/>
      <c r="AL81" s="196"/>
      <c r="AM81" s="177"/>
      <c r="AN81" s="178"/>
      <c r="AO81" s="179"/>
      <c r="AP81" s="181"/>
      <c r="AQ81" s="184"/>
      <c r="AR81" s="39" t="s">
        <v>84</v>
      </c>
      <c r="AS81" s="40" t="s">
        <v>84</v>
      </c>
      <c r="AT81" s="186"/>
      <c r="AU81" s="156"/>
      <c r="AV81" s="170"/>
      <c r="AW81" s="156"/>
      <c r="AX81" s="170"/>
      <c r="AY81" s="170"/>
      <c r="AZ81" s="170"/>
      <c r="BA81" s="170"/>
      <c r="BB81" s="170"/>
      <c r="BC81" s="125"/>
      <c r="BD81" s="174">
        <f ca="1">BC80-AS82</f>
        <v>10</v>
      </c>
      <c r="BE81" s="174">
        <f ca="1">BC80-AS84</f>
        <v>10</v>
      </c>
      <c r="BF81" s="125"/>
      <c r="BG81" s="125"/>
      <c r="BH81" s="172"/>
      <c r="BI81" s="232">
        <f>WEEKDAY(C77,3)</f>
        <v>5</v>
      </c>
      <c r="BJ81" s="125"/>
      <c r="BK81" s="125"/>
    </row>
    <row r="82" spans="1:63" s="51" customFormat="1" ht="53.1" customHeight="1">
      <c r="A82" s="43"/>
      <c r="B82" s="169"/>
      <c r="C82" s="167"/>
      <c r="D82" s="167"/>
      <c r="E82" s="167"/>
      <c r="F82" s="167"/>
      <c r="G82" s="167"/>
      <c r="H82" s="167"/>
      <c r="I82" s="167"/>
      <c r="J82" s="167"/>
      <c r="K82" s="167"/>
      <c r="L82" s="167"/>
      <c r="M82" s="167"/>
      <c r="N82" s="167"/>
      <c r="O82" s="167"/>
      <c r="P82" s="167"/>
      <c r="Q82" s="167"/>
      <c r="R82" s="167"/>
      <c r="S82" s="167"/>
      <c r="T82" s="167"/>
      <c r="U82" s="167"/>
      <c r="V82" s="167"/>
      <c r="W82" s="167"/>
      <c r="X82" s="167"/>
      <c r="Y82" s="167"/>
      <c r="Z82" s="167"/>
      <c r="AA82" s="167"/>
      <c r="AB82" s="167"/>
      <c r="AC82" s="167"/>
      <c r="AD82" s="167"/>
      <c r="AE82" s="167"/>
      <c r="AF82" s="167"/>
      <c r="AG82" s="227"/>
      <c r="AH82" s="44" t="str">
        <f>IF($BI80=7,DBCS(1&amp;"日～"&amp;7&amp;"日"),DBCS("前"&amp;DAY(EOMONTH($C78-1,0))-6+$BI80&amp;"日～"&amp;$BI80&amp;"日"))</f>
        <v>前２７日～３日</v>
      </c>
      <c r="AI82" s="45" t="str">
        <f>DBCS($BI80+1&amp;"日～"&amp;$BI80+7&amp;"日")</f>
        <v>４日～１０日</v>
      </c>
      <c r="AJ82" s="45" t="str">
        <f>DBCS($BI80+8&amp;"日～"&amp;$BI80+14&amp;"日")</f>
        <v>１１日～１７日</v>
      </c>
      <c r="AK82" s="45" t="str">
        <f>DBCS($BI80+15&amp;"日～"&amp;$BI80+21&amp;"日")</f>
        <v>１８日～２４日</v>
      </c>
      <c r="AL82" s="46" t="str">
        <f>IF(AND(BI80=7,BI83=0),"-",IF($BI85=3,"-",DBCS($BI80+22&amp;"日～"&amp;$BI80+28&amp;"日")))</f>
        <v>２５日～３１日</v>
      </c>
      <c r="AM82" s="177"/>
      <c r="AN82" s="178"/>
      <c r="AO82" s="179"/>
      <c r="AP82" s="182"/>
      <c r="AQ82" s="185"/>
      <c r="AR82" s="39">
        <f>COUNTIF(C83:AG84,"外")</f>
        <v>0</v>
      </c>
      <c r="AS82" s="40">
        <f ca="1">COUNTIF(OFFSET(C83,0,MAX(5-WEEKDAY(C78,3),0),1,MIN(7-WEEKDAY(C78,3),2)),"外")+COUNTIF(OFFSET(C83,0,MAX(5-WEEKDAY(C78,3),0)+7,1,2),"外")+COUNTIF(OFFSET(C83,0,MAX(5-WEEKDAY(C78,3),0)+14,1,2),"外")+COUNTIF(OFFSET(C83,0,MAX(5-WEEKDAY(C78,3),0)+21,1,2),"外")+IF(BI82-BI80&lt;27,0,COUNTIF(OFFSET(C83,0,BI80+26,1,MIN(7-BI83,2)),"外"))</f>
        <v>0</v>
      </c>
      <c r="AT82" s="186"/>
      <c r="AU82" s="156"/>
      <c r="AV82" s="170"/>
      <c r="AW82" s="156"/>
      <c r="AX82" s="170"/>
      <c r="AY82" s="170"/>
      <c r="AZ82" s="170"/>
      <c r="BA82" s="170"/>
      <c r="BB82" s="170"/>
      <c r="BC82" s="125"/>
      <c r="BD82" s="175"/>
      <c r="BE82" s="175"/>
      <c r="BF82" s="125"/>
      <c r="BG82" s="125"/>
      <c r="BH82" s="47" t="s">
        <v>109</v>
      </c>
      <c r="BI82" s="48">
        <f>DAY(EOMONTH(C78,0))</f>
        <v>31</v>
      </c>
      <c r="BJ82" s="125"/>
      <c r="BK82" s="125"/>
    </row>
    <row r="83" spans="1:63" s="18" customFormat="1" ht="29.1" customHeight="1">
      <c r="A83" s="52"/>
      <c r="B83" s="161" t="s">
        <v>88</v>
      </c>
      <c r="C83" s="123"/>
      <c r="D83" s="123"/>
      <c r="E83" s="123"/>
      <c r="F83" s="123"/>
      <c r="G83" s="123"/>
      <c r="H83" s="123"/>
      <c r="I83" s="123"/>
      <c r="J83" s="123"/>
      <c r="K83" s="123"/>
      <c r="L83" s="123"/>
      <c r="M83" s="123"/>
      <c r="N83" s="123"/>
      <c r="O83" s="123"/>
      <c r="P83" s="123"/>
      <c r="Q83" s="123"/>
      <c r="R83" s="123"/>
      <c r="S83" s="123"/>
      <c r="T83" s="123"/>
      <c r="U83" s="123"/>
      <c r="V83" s="123"/>
      <c r="W83" s="123"/>
      <c r="X83" s="123"/>
      <c r="Y83" s="123"/>
      <c r="Z83" s="123"/>
      <c r="AA83" s="123"/>
      <c r="AB83" s="123"/>
      <c r="AC83" s="123"/>
      <c r="AD83" s="123"/>
      <c r="AE83" s="123"/>
      <c r="AF83" s="123"/>
      <c r="AG83" s="225"/>
      <c r="AH83" s="53">
        <f ca="1">IF(BI80=7,COUNTIF(OFFSET($C83,0,0,1,$BI80),"○")+COUNTIF(OFFSET($C83,0,$BI80,1,7),"●"),COUNTIF(OFFSET($C83,0,0,1,$BI80),"○")+COUNTIF(OFFSET($C83,-10,DAY(EOMONTH(C78-1,0))-7+BI80,1,7-$BI80),"○")+COUNTIF(OFFSET(C83,0,BI80,1,7),"●"))</f>
        <v>0</v>
      </c>
      <c r="AI83" s="54">
        <f ca="1">COUNTIF(OFFSET($C83,0,$BI80,1,7),"○")+COUNTIF(OFFSET($C83,0,$BI80+7,1,7),"●")</f>
        <v>0</v>
      </c>
      <c r="AJ83" s="54">
        <f ca="1">COUNTIF(OFFSET($C83,0,$BI80+7,1,7),"○")+COUNTIF(OFFSET($C83,0,$BI80+14,1,7),"●")</f>
        <v>0</v>
      </c>
      <c r="AK83" s="54">
        <f ca="1">IF(BI85=3,COUNTIF(OFFSET($C83,0,$BI80+14,1,7),"○")+IFERROR(COUNTIF(OFFSET(C83,0,BI80+22,1,BI83),"●"),0)+COUNTIF(OFFSET(C83,10,0,1,7-BI83),"●"),COUNTIF(OFFSET($C83,0,$BI80+14,1,7),"○")+COUNTIF(OFFSET($C83,0,$BI80+21,1,7),"●"))</f>
        <v>0</v>
      </c>
      <c r="AL83" s="55">
        <f ca="1">IF((BI85+SIGN(BI80))&lt;5,"-",IF(BI83=0,COUNTIF(OFFSET(C83,0,BI80+21,1,7),"○")+COUNTIF(OFFSET(C83,10,0,1,7-BI83),"●"),COUNTIF(OFFSET(C83,0,BI80+21,1,7),"○")+COUNTIF(OFFSET(C83,0,BI80+28,1,BI83),"●")+COUNTIF(OFFSET(C83,10,1,7-BI83,),"●")))</f>
        <v>0</v>
      </c>
      <c r="AM83" s="145">
        <f>AY80</f>
        <v>0</v>
      </c>
      <c r="AN83" s="147">
        <f>IF(AU80=0,"対象外",AM83/AU80)</f>
        <v>0</v>
      </c>
      <c r="AO83" s="149" t="str">
        <f ca="1">IF(AU80=0,"対象外",IF(AM83/AU80&gt;=0.285,"達成",IF(AM83&gt;=BF83,"達成※","未")))</f>
        <v>未</v>
      </c>
      <c r="AP83" s="151">
        <f>AZ80</f>
        <v>0</v>
      </c>
      <c r="AQ83" s="153">
        <f>IFERROR(AP83/AV80,"")</f>
        <v>0</v>
      </c>
      <c r="AR83" s="39" t="s">
        <v>85</v>
      </c>
      <c r="AS83" s="40" t="s">
        <v>85</v>
      </c>
      <c r="AT83" s="186"/>
      <c r="AU83" s="156"/>
      <c r="AV83" s="170"/>
      <c r="AW83" s="156"/>
      <c r="AX83" s="170"/>
      <c r="AY83" s="170"/>
      <c r="AZ83" s="170"/>
      <c r="BA83" s="170"/>
      <c r="BB83" s="170"/>
      <c r="BC83" s="125"/>
      <c r="BD83" s="175"/>
      <c r="BE83" s="175"/>
      <c r="BF83" s="125" t="str">
        <f ca="1">IF(OR(BD81/AU80&lt;0.285,BD81=0),BD81,"-")</f>
        <v>-</v>
      </c>
      <c r="BG83" s="174" t="str">
        <f ca="1">IF(OR(BE81/AW80&lt;0.285,BE81=0),BE81,"-")</f>
        <v>-</v>
      </c>
      <c r="BH83" s="56" t="s">
        <v>110</v>
      </c>
      <c r="BI83" s="57">
        <f>MOD(BI82-BI80,7)</f>
        <v>0</v>
      </c>
      <c r="BJ83" s="125"/>
      <c r="BK83" s="125"/>
    </row>
    <row r="84" spans="1:63" s="18" customFormat="1" ht="29.1" customHeight="1">
      <c r="A84" s="52"/>
      <c r="B84" s="161"/>
      <c r="C84" s="123"/>
      <c r="D84" s="123"/>
      <c r="E84" s="123"/>
      <c r="F84" s="123"/>
      <c r="G84" s="123"/>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225"/>
      <c r="AH84" s="58" t="str">
        <f ca="1">IF(BI80=1,
IF((2-COUNTIF(OFFSET(C83,0,0,1,1),"外")-COUNTIF(OFFSET(C83,-10,BI72-1),"外"))&lt;=AH83,"達成","未"),
IF((2-COUNTIF(OFFSET(C83,0,MAX(5-WEEKDAY(C78,3),0),1,2),"外"))&lt;=AH83,"達成","未"))</f>
        <v>未</v>
      </c>
      <c r="AI84" s="54" t="str">
        <f ca="1">IF((2-COUNTIF(OFFSET($C83,0,$BI80+5,1,2),"外"))&lt;=AI83,"達成","未")</f>
        <v>未</v>
      </c>
      <c r="AJ84" s="54" t="str">
        <f ca="1">IF((2-COUNTIF(OFFSET($C83,0,$BI80+12,1,2),"外"))&lt;=AJ83,"達成","未")</f>
        <v>未</v>
      </c>
      <c r="AK84" s="54" t="str">
        <f ca="1">IF((2-COUNTIF(OFFSET($C83,0,$BI80+19,1,2),"外"))&lt;=AK83,"達成","未")</f>
        <v>未</v>
      </c>
      <c r="AL84" s="55" t="str">
        <f ca="1">IF((BI85+SIGN(BI80))&lt;5,"-",IF((2-COUNTIF(OFFSET($C83,0,$BI80+26,1,2),"外"))&lt;=AL83,"達成","未"))</f>
        <v>未</v>
      </c>
      <c r="AM84" s="163"/>
      <c r="AN84" s="164"/>
      <c r="AO84" s="165"/>
      <c r="AP84" s="166"/>
      <c r="AQ84" s="187"/>
      <c r="AR84" s="188">
        <f>COUNTIF(C85:AG86,"外")</f>
        <v>0</v>
      </c>
      <c r="AS84" s="190">
        <f ca="1">COUNTIF(OFFSET(C85,0,MAX(5-WEEKDAY(C78,3),0),1,MIN(7-WEEKDAY(C78,3),2)),"外")+COUNTIF(OFFSET(C85,0,MAX(5-WEEKDAY(C78,3),0)+7,1,2),"外")+COUNTIF(OFFSET(C85,0,MAX(5-WEEKDAY(C78,3),0)+14,1,2),"外")+COUNTIF(OFFSET(C85,0,MAX(5-WEEKDAY(C78,3),0)+21,1,2),"外")+IF(BI82-BI80&lt;27,0,COUNTIF(OFFSET(C85,0,BI80+26,1,MIN(7-BI83,2)),"外"))</f>
        <v>0</v>
      </c>
      <c r="AT84" s="186"/>
      <c r="AU84" s="156"/>
      <c r="AV84" s="170"/>
      <c r="AW84" s="156"/>
      <c r="AX84" s="170"/>
      <c r="AY84" s="170"/>
      <c r="AZ84" s="170"/>
      <c r="BA84" s="170"/>
      <c r="BB84" s="170"/>
      <c r="BC84" s="125"/>
      <c r="BD84" s="175"/>
      <c r="BE84" s="175"/>
      <c r="BF84" s="125"/>
      <c r="BG84" s="175"/>
      <c r="BH84" s="59" t="s">
        <v>112</v>
      </c>
      <c r="BI84" s="57">
        <f>SIGN(BI80)+SIGN(BI83)+BI85</f>
        <v>5</v>
      </c>
      <c r="BJ84" s="125"/>
      <c r="BK84" s="125"/>
    </row>
    <row r="85" spans="1:63" s="18" customFormat="1" ht="29.1" customHeight="1">
      <c r="A85" s="52"/>
      <c r="B85" s="161" t="s">
        <v>137</v>
      </c>
      <c r="C85" s="123"/>
      <c r="D85" s="123"/>
      <c r="E85" s="123"/>
      <c r="F85" s="123"/>
      <c r="G85" s="123"/>
      <c r="H85" s="123"/>
      <c r="I85" s="123"/>
      <c r="J85" s="123"/>
      <c r="K85" s="123"/>
      <c r="L85" s="123"/>
      <c r="M85" s="123"/>
      <c r="N85" s="123"/>
      <c r="O85" s="123"/>
      <c r="P85" s="123"/>
      <c r="Q85" s="123"/>
      <c r="R85" s="123"/>
      <c r="S85" s="123"/>
      <c r="T85" s="123"/>
      <c r="U85" s="123"/>
      <c r="V85" s="123"/>
      <c r="W85" s="123"/>
      <c r="X85" s="123"/>
      <c r="Y85" s="123"/>
      <c r="Z85" s="123"/>
      <c r="AA85" s="123"/>
      <c r="AB85" s="123"/>
      <c r="AC85" s="123"/>
      <c r="AD85" s="123"/>
      <c r="AE85" s="123"/>
      <c r="AF85" s="123"/>
      <c r="AG85" s="225"/>
      <c r="AH85" s="53">
        <f ca="1">IF(BI80=7,COUNTIF(OFFSET($C85,0,0,1,$BI80),"○")+COUNTIF(OFFSET($C85,0,$BI80,1,7),"●"),COUNTIF(OFFSET($C85,0,0,1,$BI80),"○")+COUNTIF(OFFSET($C85,-10,DAY(EOMONTH(C78-1,0))-7+BI80,1,7-$BI80),"○")+COUNTIF(OFFSET(C85,0,BI80,1,7),"●"))</f>
        <v>0</v>
      </c>
      <c r="AI85" s="60">
        <f ca="1">COUNTIF(OFFSET($C85,0,$BI80,1,7),"○")+COUNTIF(OFFSET($C85,0,$BI80+7,1,7),"●")</f>
        <v>0</v>
      </c>
      <c r="AJ85" s="60">
        <f ca="1">COUNTIF(OFFSET($C85,0,$BI80+7,1,7),"○")+COUNTIF(OFFSET($C85,0,$BI80+14,1,7),"●")</f>
        <v>0</v>
      </c>
      <c r="AK85" s="60">
        <f ca="1">IF(BI85=3,COUNTIF(OFFSET($C85,0,$BI80+14,1,7),"○")+IFERROR(COUNTIF(OFFSET(C85,0,BI80+22,1,BI83),"●"),0)+COUNTIF(OFFSET(C85,10,0,1,7-BI83),"●"),COUNTIF(OFFSET($C85,0,$BI80+14,1,7),"○")+COUNTIF(OFFSET($C85,0,$BI80+21,1,7),"●"))</f>
        <v>0</v>
      </c>
      <c r="AL85" s="61">
        <f ca="1">IF((BI85+SIGN(BI80))&lt;5,"-",IF(BI83=0,COUNTIF(OFFSET(C85,0,BI80+21,1,7),"○")+COUNTIF(OFFSET(C85,10,0,1,7-BI83),"●"),COUNTIF(OFFSET(C85,0,BI80+21,1,7),"○")+COUNTIF(OFFSET(C85,0,BI80+28,1,BI83),"●")+COUNTIF(OFFSET(C85,10,1,7-BI83,),"●")))</f>
        <v>0</v>
      </c>
      <c r="AM85" s="145">
        <f>BA80</f>
        <v>0</v>
      </c>
      <c r="AN85" s="147">
        <f>IF(AU80=0,"対象外",AM85/AU80)</f>
        <v>0</v>
      </c>
      <c r="AO85" s="149" t="str">
        <f ca="1">IF(AU80=0,"対象外",IF(AM85/AU80&gt;=0.285,"達成",IF(AM85&gt;=BG83,"達成※","未")))</f>
        <v>未</v>
      </c>
      <c r="AP85" s="151">
        <f>BB80</f>
        <v>0</v>
      </c>
      <c r="AQ85" s="153">
        <f>IFERROR(AP85/AX80,"")</f>
        <v>0</v>
      </c>
      <c r="AR85" s="189"/>
      <c r="AS85" s="191"/>
      <c r="AT85" s="186"/>
      <c r="AU85" s="157"/>
      <c r="AV85" s="170"/>
      <c r="AW85" s="157"/>
      <c r="AX85" s="170"/>
      <c r="AY85" s="170"/>
      <c r="AZ85" s="170"/>
      <c r="BA85" s="170"/>
      <c r="BB85" s="170"/>
      <c r="BC85" s="125"/>
      <c r="BD85" s="176"/>
      <c r="BE85" s="176"/>
      <c r="BF85" s="125"/>
      <c r="BG85" s="176"/>
      <c r="BH85" s="63" t="s">
        <v>111</v>
      </c>
      <c r="BI85" s="92">
        <f>ROUNDDOWN((BI82-BI80)/7,0)</f>
        <v>4</v>
      </c>
      <c r="BJ85" s="125"/>
      <c r="BK85" s="125"/>
    </row>
    <row r="86" spans="1:63" s="18" customFormat="1" ht="29.1" customHeight="1" thickBot="1">
      <c r="A86" s="52"/>
      <c r="B86" s="162"/>
      <c r="C86" s="142"/>
      <c r="D86" s="142"/>
      <c r="E86" s="142"/>
      <c r="F86" s="142"/>
      <c r="G86" s="142"/>
      <c r="H86" s="142"/>
      <c r="I86" s="142"/>
      <c r="J86" s="142"/>
      <c r="K86" s="142"/>
      <c r="L86" s="142"/>
      <c r="M86" s="142"/>
      <c r="N86" s="142"/>
      <c r="O86" s="142"/>
      <c r="P86" s="142"/>
      <c r="Q86" s="142"/>
      <c r="R86" s="142"/>
      <c r="S86" s="142"/>
      <c r="T86" s="142"/>
      <c r="U86" s="142"/>
      <c r="V86" s="142"/>
      <c r="W86" s="142"/>
      <c r="X86" s="142"/>
      <c r="Y86" s="142"/>
      <c r="Z86" s="142"/>
      <c r="AA86" s="142"/>
      <c r="AB86" s="142"/>
      <c r="AC86" s="142"/>
      <c r="AD86" s="142"/>
      <c r="AE86" s="142"/>
      <c r="AF86" s="142"/>
      <c r="AG86" s="226"/>
      <c r="AH86" s="77" t="str">
        <f ca="1">IF(BI80=1,
IF((2-COUNTIF(OFFSET(C85,0,0,1,1),"外")-COUNTIF(OFFSET(C85,-10,BI72-1),"外"))&lt;=AH85,"達成","未"),
IF((2-COUNTIF(OFFSET(C85,0,MAX(5-WEEKDAY(C78,3),0),1,2),"外"))&lt;=AH85,"達成","未"))</f>
        <v>未</v>
      </c>
      <c r="AI86" s="66" t="str">
        <f ca="1">IF((2-COUNTIF(OFFSET($C85,0,$BI80+5,1,2),"外"))&lt;=AI85,"達成","未")</f>
        <v>未</v>
      </c>
      <c r="AJ86" s="66" t="str">
        <f ca="1">IF((2-COUNTIF(OFFSET($C85,0,$BI80+12,1,2),"外"))&lt;=AJ85,"達成","未")</f>
        <v>未</v>
      </c>
      <c r="AK86" s="66" t="str">
        <f ca="1">IF((2-COUNTIF(OFFSET($C85,0,$BI80+19,1,2),"外"))&lt;=AK85,"達成","未")</f>
        <v>未</v>
      </c>
      <c r="AL86" s="67" t="str">
        <f ca="1">IF((BI85+SIGN(BI80))&lt;5,"-",IF((2-COUNTIF(OFFSET($C85,0,$BI80+26,1,2),"外"))&lt;=AL85,"達成","未"))</f>
        <v>未</v>
      </c>
      <c r="AM86" s="146"/>
      <c r="AN86" s="148"/>
      <c r="AO86" s="150"/>
      <c r="AP86" s="152"/>
      <c r="AQ86" s="154"/>
      <c r="AR86" s="68"/>
      <c r="AS86" s="68"/>
      <c r="AT86" s="22"/>
      <c r="AU86" s="22"/>
      <c r="AV86" s="22"/>
      <c r="AW86" s="22"/>
      <c r="AX86" s="22"/>
      <c r="AY86" s="22"/>
      <c r="AZ86" s="22"/>
      <c r="BA86" s="22"/>
      <c r="BB86" s="22"/>
      <c r="BC86" s="69"/>
      <c r="BD86" s="69"/>
      <c r="BE86" s="69"/>
      <c r="BF86" s="69"/>
      <c r="BG86" s="69"/>
      <c r="BH86" s="69"/>
      <c r="BI86" s="69"/>
      <c r="BJ86" s="69"/>
    </row>
    <row r="87" spans="1:63" s="18" customFormat="1" ht="14.25" thickBot="1">
      <c r="A87" s="12"/>
      <c r="B87" s="14"/>
      <c r="C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5"/>
      <c r="AI87" s="15"/>
      <c r="AJ87" s="15"/>
      <c r="AK87" s="15"/>
      <c r="AL87" s="15"/>
      <c r="AM87" s="15"/>
      <c r="AN87" s="15"/>
      <c r="AO87" s="15"/>
      <c r="AP87" s="15"/>
      <c r="AQ87" s="15"/>
      <c r="AR87" s="15"/>
      <c r="AS87" s="15"/>
      <c r="AT87" s="16"/>
      <c r="AU87" s="16"/>
      <c r="AV87" s="16"/>
      <c r="AW87" s="16"/>
      <c r="AX87" s="16"/>
      <c r="AY87" s="16"/>
      <c r="AZ87" s="16"/>
      <c r="BA87" s="16"/>
      <c r="BB87" s="16"/>
    </row>
    <row r="88" spans="1:63" s="18" customFormat="1" ht="13.5" customHeight="1">
      <c r="A88" s="12"/>
      <c r="B88" s="29" t="s">
        <v>0</v>
      </c>
      <c r="C88" s="207">
        <f>DATE(YEAR(C78),MONTH(C78)+1,DAY(C78))</f>
        <v>46174</v>
      </c>
      <c r="D88" s="207"/>
      <c r="E88" s="207"/>
      <c r="F88" s="207"/>
      <c r="G88" s="207"/>
      <c r="H88" s="207"/>
      <c r="I88" s="207"/>
      <c r="J88" s="207"/>
      <c r="K88" s="207"/>
      <c r="L88" s="207"/>
      <c r="M88" s="207"/>
      <c r="N88" s="207"/>
      <c r="O88" s="207"/>
      <c r="P88" s="207"/>
      <c r="Q88" s="207"/>
      <c r="R88" s="207"/>
      <c r="S88" s="207"/>
      <c r="T88" s="207"/>
      <c r="U88" s="207"/>
      <c r="V88" s="207"/>
      <c r="W88" s="207"/>
      <c r="X88" s="207"/>
      <c r="Y88" s="207"/>
      <c r="Z88" s="207"/>
      <c r="AA88" s="207"/>
      <c r="AB88" s="207"/>
      <c r="AC88" s="207"/>
      <c r="AD88" s="207"/>
      <c r="AE88" s="207"/>
      <c r="AF88" s="207"/>
      <c r="AG88" s="229"/>
      <c r="AH88" s="230" t="s">
        <v>136</v>
      </c>
      <c r="AI88" s="210"/>
      <c r="AJ88" s="210"/>
      <c r="AK88" s="210"/>
      <c r="AL88" s="211"/>
      <c r="AM88" s="215" t="s">
        <v>50</v>
      </c>
      <c r="AN88" s="216"/>
      <c r="AO88" s="217"/>
      <c r="AP88" s="221" t="s">
        <v>11</v>
      </c>
      <c r="AQ88" s="222"/>
      <c r="AR88" s="199" t="s">
        <v>113</v>
      </c>
      <c r="AS88" s="202" t="s">
        <v>114</v>
      </c>
      <c r="AT88" s="205" t="s">
        <v>15</v>
      </c>
      <c r="AU88" s="155" t="s">
        <v>115</v>
      </c>
      <c r="AV88" s="197" t="s">
        <v>116</v>
      </c>
      <c r="AW88" s="155" t="s">
        <v>118</v>
      </c>
      <c r="AX88" s="197" t="s">
        <v>117</v>
      </c>
      <c r="AY88" s="155" t="s">
        <v>80</v>
      </c>
      <c r="AZ88" s="155" t="s">
        <v>81</v>
      </c>
      <c r="BA88" s="30" t="s">
        <v>82</v>
      </c>
      <c r="BB88" s="30" t="s">
        <v>83</v>
      </c>
      <c r="BC88" s="170" t="s">
        <v>52</v>
      </c>
      <c r="BD88" s="197" t="s">
        <v>119</v>
      </c>
      <c r="BE88" s="197" t="s">
        <v>120</v>
      </c>
      <c r="BF88" s="170" t="s">
        <v>121</v>
      </c>
      <c r="BG88" s="170" t="s">
        <v>122</v>
      </c>
      <c r="BH88" s="41"/>
      <c r="BI88" s="192" t="s">
        <v>100</v>
      </c>
      <c r="BJ88" s="170" t="s">
        <v>61</v>
      </c>
      <c r="BK88" s="125" t="s">
        <v>89</v>
      </c>
    </row>
    <row r="89" spans="1:63" s="18" customFormat="1">
      <c r="A89" s="12"/>
      <c r="B89" s="32" t="s">
        <v>1</v>
      </c>
      <c r="C89" s="33">
        <f>DATE(YEAR(C88),MONTH(C88),DAY(C88))</f>
        <v>46174</v>
      </c>
      <c r="D89" s="33">
        <f>IF(MONTH(DATE(YEAR(C89),MONTH(C89),DAY(C89)+1))=MONTH($C88),DATE(YEAR(C89),MONTH(C89),DAY(C89)+1),"")</f>
        <v>46175</v>
      </c>
      <c r="E89" s="33">
        <f t="shared" ref="E89:AG89" si="17">IF(MONTH(DATE(YEAR(D89),MONTH(D89),DAY(D89)+1))=MONTH($C88),DATE(YEAR(D89),MONTH(D89),DAY(D89)+1),"")</f>
        <v>46176</v>
      </c>
      <c r="F89" s="33">
        <f t="shared" si="17"/>
        <v>46177</v>
      </c>
      <c r="G89" s="33">
        <f t="shared" si="17"/>
        <v>46178</v>
      </c>
      <c r="H89" s="33">
        <f t="shared" si="17"/>
        <v>46179</v>
      </c>
      <c r="I89" s="33">
        <f t="shared" si="17"/>
        <v>46180</v>
      </c>
      <c r="J89" s="33">
        <f t="shared" si="17"/>
        <v>46181</v>
      </c>
      <c r="K89" s="33">
        <f t="shared" si="17"/>
        <v>46182</v>
      </c>
      <c r="L89" s="33">
        <f t="shared" si="17"/>
        <v>46183</v>
      </c>
      <c r="M89" s="33">
        <f t="shared" si="17"/>
        <v>46184</v>
      </c>
      <c r="N89" s="33">
        <f t="shared" si="17"/>
        <v>46185</v>
      </c>
      <c r="O89" s="33">
        <f t="shared" si="17"/>
        <v>46186</v>
      </c>
      <c r="P89" s="33">
        <f t="shared" si="17"/>
        <v>46187</v>
      </c>
      <c r="Q89" s="33">
        <f t="shared" si="17"/>
        <v>46188</v>
      </c>
      <c r="R89" s="33">
        <f t="shared" si="17"/>
        <v>46189</v>
      </c>
      <c r="S89" s="33">
        <f t="shared" si="17"/>
        <v>46190</v>
      </c>
      <c r="T89" s="33">
        <f t="shared" si="17"/>
        <v>46191</v>
      </c>
      <c r="U89" s="33">
        <f t="shared" si="17"/>
        <v>46192</v>
      </c>
      <c r="V89" s="33">
        <f t="shared" si="17"/>
        <v>46193</v>
      </c>
      <c r="W89" s="33">
        <f t="shared" si="17"/>
        <v>46194</v>
      </c>
      <c r="X89" s="33">
        <f t="shared" si="17"/>
        <v>46195</v>
      </c>
      <c r="Y89" s="33">
        <f t="shared" si="17"/>
        <v>46196</v>
      </c>
      <c r="Z89" s="33">
        <f t="shared" si="17"/>
        <v>46197</v>
      </c>
      <c r="AA89" s="33">
        <f t="shared" si="17"/>
        <v>46198</v>
      </c>
      <c r="AB89" s="33">
        <f t="shared" si="17"/>
        <v>46199</v>
      </c>
      <c r="AC89" s="33">
        <f t="shared" si="17"/>
        <v>46200</v>
      </c>
      <c r="AD89" s="33">
        <f t="shared" si="17"/>
        <v>46201</v>
      </c>
      <c r="AE89" s="33">
        <f t="shared" si="17"/>
        <v>46202</v>
      </c>
      <c r="AF89" s="88">
        <f t="shared" si="17"/>
        <v>46203</v>
      </c>
      <c r="AG89" s="89" t="str">
        <f t="shared" si="17"/>
        <v/>
      </c>
      <c r="AH89" s="231"/>
      <c r="AI89" s="213"/>
      <c r="AJ89" s="213"/>
      <c r="AK89" s="213"/>
      <c r="AL89" s="214"/>
      <c r="AM89" s="218"/>
      <c r="AN89" s="219"/>
      <c r="AO89" s="220"/>
      <c r="AP89" s="223"/>
      <c r="AQ89" s="224"/>
      <c r="AR89" s="200"/>
      <c r="AS89" s="203"/>
      <c r="AT89" s="206"/>
      <c r="AU89" s="157"/>
      <c r="AV89" s="137"/>
      <c r="AW89" s="157"/>
      <c r="AX89" s="137"/>
      <c r="AY89" s="157"/>
      <c r="AZ89" s="157"/>
      <c r="BA89" s="35" t="s">
        <v>78</v>
      </c>
      <c r="BB89" s="35" t="s">
        <v>79</v>
      </c>
      <c r="BC89" s="170"/>
      <c r="BD89" s="198"/>
      <c r="BE89" s="198"/>
      <c r="BF89" s="125"/>
      <c r="BG89" s="125"/>
      <c r="BH89" s="62"/>
      <c r="BI89" s="193"/>
      <c r="BJ89" s="170"/>
      <c r="BK89" s="125"/>
    </row>
    <row r="90" spans="1:63" s="18" customFormat="1" ht="12.95" customHeight="1">
      <c r="A90" s="12"/>
      <c r="B90" s="32" t="s">
        <v>2</v>
      </c>
      <c r="C90" s="78" t="str">
        <f t="shared" ref="C90:AG90" si="18">TEXT(C89,"aaa")</f>
        <v>月</v>
      </c>
      <c r="D90" s="78" t="str">
        <f t="shared" si="18"/>
        <v>火</v>
      </c>
      <c r="E90" s="78" t="str">
        <f t="shared" si="18"/>
        <v>水</v>
      </c>
      <c r="F90" s="78" t="str">
        <f t="shared" si="18"/>
        <v>木</v>
      </c>
      <c r="G90" s="78" t="str">
        <f t="shared" si="18"/>
        <v>金</v>
      </c>
      <c r="H90" s="78" t="str">
        <f t="shared" si="18"/>
        <v>土</v>
      </c>
      <c r="I90" s="78" t="str">
        <f t="shared" si="18"/>
        <v>日</v>
      </c>
      <c r="J90" s="78" t="str">
        <f t="shared" si="18"/>
        <v>月</v>
      </c>
      <c r="K90" s="78" t="str">
        <f t="shared" si="18"/>
        <v>火</v>
      </c>
      <c r="L90" s="78" t="str">
        <f t="shared" si="18"/>
        <v>水</v>
      </c>
      <c r="M90" s="78" t="str">
        <f t="shared" si="18"/>
        <v>木</v>
      </c>
      <c r="N90" s="78" t="str">
        <f t="shared" si="18"/>
        <v>金</v>
      </c>
      <c r="O90" s="78" t="str">
        <f t="shared" si="18"/>
        <v>土</v>
      </c>
      <c r="P90" s="78" t="str">
        <f t="shared" si="18"/>
        <v>日</v>
      </c>
      <c r="Q90" s="78" t="str">
        <f t="shared" si="18"/>
        <v>月</v>
      </c>
      <c r="R90" s="78" t="str">
        <f t="shared" si="18"/>
        <v>火</v>
      </c>
      <c r="S90" s="78" t="str">
        <f t="shared" si="18"/>
        <v>水</v>
      </c>
      <c r="T90" s="78" t="str">
        <f t="shared" si="18"/>
        <v>木</v>
      </c>
      <c r="U90" s="78" t="str">
        <f t="shared" si="18"/>
        <v>金</v>
      </c>
      <c r="V90" s="78" t="str">
        <f t="shared" si="18"/>
        <v>土</v>
      </c>
      <c r="W90" s="78" t="str">
        <f t="shared" si="18"/>
        <v>日</v>
      </c>
      <c r="X90" s="78" t="str">
        <f t="shared" si="18"/>
        <v>月</v>
      </c>
      <c r="Y90" s="78" t="str">
        <f t="shared" si="18"/>
        <v>火</v>
      </c>
      <c r="Z90" s="78" t="str">
        <f t="shared" si="18"/>
        <v>水</v>
      </c>
      <c r="AA90" s="78" t="str">
        <f t="shared" si="18"/>
        <v>木</v>
      </c>
      <c r="AB90" s="78" t="str">
        <f t="shared" si="18"/>
        <v>金</v>
      </c>
      <c r="AC90" s="78" t="str">
        <f t="shared" si="18"/>
        <v>土</v>
      </c>
      <c r="AD90" s="78" t="str">
        <f t="shared" si="18"/>
        <v>日</v>
      </c>
      <c r="AE90" s="78" t="str">
        <f t="shared" si="18"/>
        <v>月</v>
      </c>
      <c r="AF90" s="90" t="str">
        <f t="shared" si="18"/>
        <v>火</v>
      </c>
      <c r="AG90" s="91" t="str">
        <f t="shared" si="18"/>
        <v/>
      </c>
      <c r="AH90" s="228" t="s">
        <v>90</v>
      </c>
      <c r="AI90" s="195" t="s">
        <v>91</v>
      </c>
      <c r="AJ90" s="195" t="s">
        <v>92</v>
      </c>
      <c r="AK90" s="195" t="s">
        <v>93</v>
      </c>
      <c r="AL90" s="196" t="s">
        <v>94</v>
      </c>
      <c r="AM90" s="177" t="s">
        <v>44</v>
      </c>
      <c r="AN90" s="178" t="s">
        <v>12</v>
      </c>
      <c r="AO90" s="179" t="s">
        <v>51</v>
      </c>
      <c r="AP90" s="180" t="s">
        <v>44</v>
      </c>
      <c r="AQ90" s="183" t="s">
        <v>13</v>
      </c>
      <c r="AR90" s="201"/>
      <c r="AS90" s="204"/>
      <c r="AT90" s="186">
        <f>COUNT(C89:AG89)</f>
        <v>30</v>
      </c>
      <c r="AU90" s="155">
        <f>AT90-AR92</f>
        <v>30</v>
      </c>
      <c r="AV90" s="170">
        <f>SUM(AU$8:AU93)</f>
        <v>237</v>
      </c>
      <c r="AW90" s="155">
        <f>AT90-AR94</f>
        <v>30</v>
      </c>
      <c r="AX90" s="170">
        <f>SUM(AW$8:AW93)</f>
        <v>237</v>
      </c>
      <c r="AY90" s="170">
        <f>COUNTIF(C93:AG93,"○")+COUNTIF(C93:AG93,"●")</f>
        <v>0</v>
      </c>
      <c r="AZ90" s="170">
        <f>SUM(AY$9:AY94)</f>
        <v>0</v>
      </c>
      <c r="BA90" s="170">
        <f>COUNTIF(C95:AG95,"○")+COUNTIF(C95:AG95,"●")</f>
        <v>0</v>
      </c>
      <c r="BB90" s="170">
        <f>SUM(BA$10:BA95)</f>
        <v>0</v>
      </c>
      <c r="BC90" s="125">
        <f>COUNTIF(C90:AG90,"土")+COUNTIF(C90:AG90,"日")</f>
        <v>8</v>
      </c>
      <c r="BD90" s="137"/>
      <c r="BE90" s="137"/>
      <c r="BF90" s="125" t="str">
        <f ca="1">IF(OR(BD91/AU90&lt;0.285,BD91=0),"特例","特例なし")</f>
        <v>特例</v>
      </c>
      <c r="BG90" s="125" t="str">
        <f ca="1">IF(OR(BE91/AW90&lt;0.285,BE91=0),"特例","特例なし")</f>
        <v>特例</v>
      </c>
      <c r="BH90" s="171" t="s">
        <v>108</v>
      </c>
      <c r="BI90" s="232">
        <f>ABS(IF(WEEKDAY(C88,3)=0,7,WEEKDAY(C88,3)-7))</f>
        <v>7</v>
      </c>
      <c r="BJ90" s="125">
        <f ca="1">IF($AO$340="計画",IF(AU90=0,1,IF(AO93="達成",1,IF(AO93="達成※",1,0))),IF(AW90=0,1,IF(AO95="達成",1,IF(AO95="達成※",1,0))))</f>
        <v>0</v>
      </c>
      <c r="BK90" s="125">
        <f ca="1">IF($AO$340="計画",IF(COUNTIF(AH94:AL94,"未")=0,1,0),IF(COUNTIF(AH96:AL96,"未")=0,1,0))</f>
        <v>0</v>
      </c>
    </row>
    <row r="91" spans="1:63" s="18" customFormat="1" ht="35.1" customHeight="1">
      <c r="A91" s="12"/>
      <c r="B91" s="169" t="s">
        <v>3</v>
      </c>
      <c r="C91" s="167" t="str">
        <f>IFERROR(VLOOKUP(C89,祝日一覧!$A:$C,3,FALSE),"")</f>
        <v/>
      </c>
      <c r="D91" s="167" t="str">
        <f>IFERROR(VLOOKUP(D89,祝日一覧!$A:$C,3,FALSE),"")</f>
        <v/>
      </c>
      <c r="E91" s="167" t="str">
        <f>IFERROR(VLOOKUP(E89,祝日一覧!$A:$C,3,FALSE),"")</f>
        <v/>
      </c>
      <c r="F91" s="167" t="str">
        <f>IFERROR(VLOOKUP(F89,祝日一覧!$A:$C,3,FALSE),"")</f>
        <v/>
      </c>
      <c r="G91" s="167" t="str">
        <f>IFERROR(VLOOKUP(G89,祝日一覧!$A:$C,3,FALSE),"")</f>
        <v/>
      </c>
      <c r="H91" s="167" t="str">
        <f>IFERROR(VLOOKUP(H89,祝日一覧!$A:$C,3,FALSE),"")</f>
        <v/>
      </c>
      <c r="I91" s="167" t="str">
        <f>IFERROR(VLOOKUP(I89,祝日一覧!$A:$C,3,FALSE),"")</f>
        <v/>
      </c>
      <c r="J91" s="167" t="str">
        <f>IFERROR(VLOOKUP(J89,祝日一覧!$A:$C,3,FALSE),"")</f>
        <v/>
      </c>
      <c r="K91" s="167" t="str">
        <f>IFERROR(VLOOKUP(K89,祝日一覧!$A:$C,3,FALSE),"")</f>
        <v/>
      </c>
      <c r="L91" s="167" t="str">
        <f>IFERROR(VLOOKUP(L89,祝日一覧!$A:$C,3,FALSE),"")</f>
        <v/>
      </c>
      <c r="M91" s="167" t="str">
        <f>IFERROR(VLOOKUP(M89,祝日一覧!$A:$C,3,FALSE),"")</f>
        <v/>
      </c>
      <c r="N91" s="167" t="str">
        <f>IFERROR(VLOOKUP(N89,祝日一覧!$A:$C,3,FALSE),"")</f>
        <v/>
      </c>
      <c r="O91" s="167" t="str">
        <f>IFERROR(VLOOKUP(O89,祝日一覧!$A:$C,3,FALSE),"")</f>
        <v/>
      </c>
      <c r="P91" s="167" t="str">
        <f>IFERROR(VLOOKUP(P89,祝日一覧!$A:$C,3,FALSE),"")</f>
        <v/>
      </c>
      <c r="Q91" s="167" t="str">
        <f>IFERROR(VLOOKUP(Q89,祝日一覧!$A:$C,3,FALSE),"")</f>
        <v/>
      </c>
      <c r="R91" s="167" t="str">
        <f>IFERROR(VLOOKUP(R89,祝日一覧!$A:$C,3,FALSE),"")</f>
        <v/>
      </c>
      <c r="S91" s="167" t="str">
        <f>IFERROR(VLOOKUP(S89,祝日一覧!$A:$C,3,FALSE),"")</f>
        <v/>
      </c>
      <c r="T91" s="167" t="str">
        <f>IFERROR(VLOOKUP(T89,祝日一覧!$A:$C,3,FALSE),"")</f>
        <v/>
      </c>
      <c r="U91" s="167" t="str">
        <f>IFERROR(VLOOKUP(U89,祝日一覧!$A:$C,3,FALSE),"")</f>
        <v/>
      </c>
      <c r="V91" s="167" t="str">
        <f>IFERROR(VLOOKUP(V89,祝日一覧!$A:$C,3,FALSE),"")</f>
        <v/>
      </c>
      <c r="W91" s="167" t="str">
        <f>IFERROR(VLOOKUP(W89,祝日一覧!$A:$C,3,FALSE),"")</f>
        <v/>
      </c>
      <c r="X91" s="167" t="str">
        <f>IFERROR(VLOOKUP(X89,祝日一覧!$A:$C,3,FALSE),"")</f>
        <v/>
      </c>
      <c r="Y91" s="167" t="str">
        <f>IFERROR(VLOOKUP(Y89,祝日一覧!$A:$C,3,FALSE),"")</f>
        <v/>
      </c>
      <c r="Z91" s="167" t="str">
        <f>IFERROR(VLOOKUP(Z89,祝日一覧!$A:$C,3,FALSE),"")</f>
        <v/>
      </c>
      <c r="AA91" s="167" t="str">
        <f>IFERROR(VLOOKUP(AA89,祝日一覧!$A:$C,3,FALSE),"")</f>
        <v/>
      </c>
      <c r="AB91" s="167" t="str">
        <f>IFERROR(VLOOKUP(AB89,祝日一覧!$A:$C,3,FALSE),"")</f>
        <v/>
      </c>
      <c r="AC91" s="167" t="str">
        <f>IFERROR(VLOOKUP(AC89,祝日一覧!$A:$C,3,FALSE),"")</f>
        <v/>
      </c>
      <c r="AD91" s="167" t="str">
        <f>IFERROR(VLOOKUP(AD89,祝日一覧!$A:$C,3,FALSE),"")</f>
        <v/>
      </c>
      <c r="AE91" s="167" t="str">
        <f>IFERROR(VLOOKUP(AE89,祝日一覧!$A:$C,3,FALSE),"")</f>
        <v/>
      </c>
      <c r="AF91" s="167" t="str">
        <f>IFERROR(VLOOKUP(AF89,祝日一覧!$A:$C,3,FALSE),"")</f>
        <v/>
      </c>
      <c r="AG91" s="227" t="str">
        <f>IFERROR(VLOOKUP(AG89,祝日一覧!$A:$C,3,FALSE),"")</f>
        <v/>
      </c>
      <c r="AH91" s="228"/>
      <c r="AI91" s="195"/>
      <c r="AJ91" s="195"/>
      <c r="AK91" s="195"/>
      <c r="AL91" s="196"/>
      <c r="AM91" s="177"/>
      <c r="AN91" s="178"/>
      <c r="AO91" s="179"/>
      <c r="AP91" s="181"/>
      <c r="AQ91" s="184"/>
      <c r="AR91" s="39" t="s">
        <v>84</v>
      </c>
      <c r="AS91" s="40" t="s">
        <v>84</v>
      </c>
      <c r="AT91" s="186"/>
      <c r="AU91" s="156"/>
      <c r="AV91" s="170"/>
      <c r="AW91" s="156"/>
      <c r="AX91" s="170"/>
      <c r="AY91" s="170"/>
      <c r="AZ91" s="170"/>
      <c r="BA91" s="170"/>
      <c r="BB91" s="170"/>
      <c r="BC91" s="125"/>
      <c r="BD91" s="174">
        <f ca="1">BC90-AS92</f>
        <v>8</v>
      </c>
      <c r="BE91" s="174">
        <f ca="1">BC90-AS94</f>
        <v>8</v>
      </c>
      <c r="BF91" s="125"/>
      <c r="BG91" s="125"/>
      <c r="BH91" s="172"/>
      <c r="BI91" s="232">
        <f>WEEKDAY(C87,3)</f>
        <v>5</v>
      </c>
      <c r="BJ91" s="125"/>
      <c r="BK91" s="125"/>
    </row>
    <row r="92" spans="1:63" s="18" customFormat="1" ht="53.1" customHeight="1">
      <c r="A92" s="43"/>
      <c r="B92" s="169"/>
      <c r="C92" s="167"/>
      <c r="D92" s="167"/>
      <c r="E92" s="167"/>
      <c r="F92" s="167"/>
      <c r="G92" s="167"/>
      <c r="H92" s="167"/>
      <c r="I92" s="167"/>
      <c r="J92" s="167"/>
      <c r="K92" s="167"/>
      <c r="L92" s="167"/>
      <c r="M92" s="167"/>
      <c r="N92" s="167"/>
      <c r="O92" s="167"/>
      <c r="P92" s="167"/>
      <c r="Q92" s="167"/>
      <c r="R92" s="167"/>
      <c r="S92" s="167"/>
      <c r="T92" s="167"/>
      <c r="U92" s="167"/>
      <c r="V92" s="167"/>
      <c r="W92" s="167"/>
      <c r="X92" s="167"/>
      <c r="Y92" s="167"/>
      <c r="Z92" s="167"/>
      <c r="AA92" s="167"/>
      <c r="AB92" s="167"/>
      <c r="AC92" s="167"/>
      <c r="AD92" s="167"/>
      <c r="AE92" s="167"/>
      <c r="AF92" s="167"/>
      <c r="AG92" s="227"/>
      <c r="AH92" s="44" t="str">
        <f>IF($BI90=7,DBCS(1&amp;"日～"&amp;7&amp;"日"),DBCS("前"&amp;DAY(EOMONTH($C88-1,0))-6+$BI90&amp;"日～"&amp;$BI90&amp;"日"))</f>
        <v>１日～７日</v>
      </c>
      <c r="AI92" s="45" t="str">
        <f>DBCS($BI90+1&amp;"日～"&amp;$BI90+7&amp;"日")</f>
        <v>８日～１４日</v>
      </c>
      <c r="AJ92" s="45" t="str">
        <f>DBCS($BI90+8&amp;"日～"&amp;$BI90+14&amp;"日")</f>
        <v>１５日～２１日</v>
      </c>
      <c r="AK92" s="45" t="str">
        <f>DBCS($BI90+15&amp;"日～"&amp;$BI90+21&amp;"日")</f>
        <v>２２日～２８日</v>
      </c>
      <c r="AL92" s="46" t="str">
        <f>IF(AND(BI90=7,BI93=0),"-",IF($BI95=3,"-",DBCS($BI90+22&amp;"日～"&amp;$BI90+28&amp;"日")))</f>
        <v>-</v>
      </c>
      <c r="AM92" s="177"/>
      <c r="AN92" s="178"/>
      <c r="AO92" s="179"/>
      <c r="AP92" s="182"/>
      <c r="AQ92" s="185"/>
      <c r="AR92" s="39">
        <f>COUNTIF(C93:AG94,"外")</f>
        <v>0</v>
      </c>
      <c r="AS92" s="40">
        <f ca="1">COUNTIF(OFFSET(C93,0,MAX(5-WEEKDAY(C88,3),0),1,MIN(7-WEEKDAY(C88,3),2)),"外")+COUNTIF(OFFSET(C93,0,MAX(5-WEEKDAY(C88,3),0)+7,1,2),"外")+COUNTIF(OFFSET(C93,0,MAX(5-WEEKDAY(C88,3),0)+14,1,2),"外")+COUNTIF(OFFSET(C93,0,MAX(5-WEEKDAY(C88,3),0)+21,1,2),"外")+IF(BI92-BI90&lt;27,0,COUNTIF(OFFSET(C93,0,BI90+26,1,MIN(7-BI93,2)),"外"))</f>
        <v>0</v>
      </c>
      <c r="AT92" s="186"/>
      <c r="AU92" s="156"/>
      <c r="AV92" s="170"/>
      <c r="AW92" s="156"/>
      <c r="AX92" s="170"/>
      <c r="AY92" s="170"/>
      <c r="AZ92" s="170"/>
      <c r="BA92" s="170"/>
      <c r="BB92" s="170"/>
      <c r="BC92" s="125"/>
      <c r="BD92" s="175"/>
      <c r="BE92" s="175"/>
      <c r="BF92" s="125"/>
      <c r="BG92" s="125"/>
      <c r="BH92" s="47" t="s">
        <v>109</v>
      </c>
      <c r="BI92" s="48">
        <f>DAY(EOMONTH(C88,0))</f>
        <v>30</v>
      </c>
      <c r="BJ92" s="125"/>
      <c r="BK92" s="125"/>
    </row>
    <row r="93" spans="1:63" s="18" customFormat="1" ht="29.1" customHeight="1">
      <c r="A93" s="52"/>
      <c r="B93" s="161" t="s">
        <v>88</v>
      </c>
      <c r="C93" s="123"/>
      <c r="D93" s="123"/>
      <c r="E93" s="123"/>
      <c r="F93" s="123"/>
      <c r="G93" s="123"/>
      <c r="H93" s="123"/>
      <c r="I93" s="123"/>
      <c r="J93" s="123"/>
      <c r="K93" s="123"/>
      <c r="L93" s="123"/>
      <c r="M93" s="123"/>
      <c r="N93" s="123"/>
      <c r="O93" s="123"/>
      <c r="P93" s="123"/>
      <c r="Q93" s="123"/>
      <c r="R93" s="123"/>
      <c r="S93" s="123"/>
      <c r="T93" s="123"/>
      <c r="U93" s="123"/>
      <c r="V93" s="123"/>
      <c r="W93" s="123"/>
      <c r="X93" s="123"/>
      <c r="Y93" s="123"/>
      <c r="Z93" s="123"/>
      <c r="AA93" s="123"/>
      <c r="AB93" s="123"/>
      <c r="AC93" s="123"/>
      <c r="AD93" s="123"/>
      <c r="AE93" s="123"/>
      <c r="AF93" s="123"/>
      <c r="AG93" s="225"/>
      <c r="AH93" s="53">
        <f ca="1">IF(BI90=7,COUNTIF(OFFSET($C93,0,0,1,$BI90),"○")+COUNTIF(OFFSET($C93,0,$BI90,1,7),"●"),COUNTIF(OFFSET($C93,0,0,1,$BI90),"○")+COUNTIF(OFFSET($C93,-10,DAY(EOMONTH(C88-1,0))-7+BI90,1,7-$BI90),"○")+COUNTIF(OFFSET(C93,0,BI90,1,7),"●"))</f>
        <v>0</v>
      </c>
      <c r="AI93" s="54">
        <f ca="1">COUNTIF(OFFSET($C93,0,$BI90,1,7),"○")+COUNTIF(OFFSET($C93,0,$BI90+7,1,7),"●")</f>
        <v>0</v>
      </c>
      <c r="AJ93" s="54">
        <f ca="1">COUNTIF(OFFSET($C93,0,$BI90+7,1,7),"○")+COUNTIF(OFFSET($C93,0,$BI90+14,1,7),"●")</f>
        <v>0</v>
      </c>
      <c r="AK93" s="54">
        <f ca="1">IF(BI95=3,COUNTIF(OFFSET($C93,0,$BI90+14,1,7),"○")+IFERROR(COUNTIF(OFFSET(C93,0,BI90+22,1,BI93),"●"),0)+COUNTIF(OFFSET(C93,10,0,1,7-BI93),"●"),COUNTIF(OFFSET($C93,0,$BI90+14,1,7),"○")+COUNTIF(OFFSET($C93,0,$BI90+21,1,7),"●"))</f>
        <v>0</v>
      </c>
      <c r="AL93" s="55" t="str">
        <f ca="1">IF((BI95+SIGN(BI90))&lt;5,"-",IF(BI93=0,COUNTIF(OFFSET(C93,0,BI90+21,1,7),"○")+COUNTIF(OFFSET(C93,10,0,1,7-BI93),"●"),COUNTIF(OFFSET(C93,0,BI90+21,1,7),"○")+COUNTIF(OFFSET(C93,0,BI90+28,1,BI93),"●")+COUNTIF(OFFSET(C93,10,1,7-BI93,),"●")))</f>
        <v>-</v>
      </c>
      <c r="AM93" s="145">
        <f>AY90</f>
        <v>0</v>
      </c>
      <c r="AN93" s="147">
        <f>IF(AU90=0,"対象外",AM93/AU90)</f>
        <v>0</v>
      </c>
      <c r="AO93" s="149" t="str">
        <f ca="1">IF(AU90=0,"対象外",IF(AM93/AU90&gt;=0.285,"達成",IF(AM93&gt;=BF93,"達成※","未")))</f>
        <v>未</v>
      </c>
      <c r="AP93" s="151">
        <f>AZ90</f>
        <v>0</v>
      </c>
      <c r="AQ93" s="153">
        <f>IFERROR(AP93/AV90,"")</f>
        <v>0</v>
      </c>
      <c r="AR93" s="39" t="s">
        <v>85</v>
      </c>
      <c r="AS93" s="40" t="s">
        <v>85</v>
      </c>
      <c r="AT93" s="186"/>
      <c r="AU93" s="156"/>
      <c r="AV93" s="170"/>
      <c r="AW93" s="156"/>
      <c r="AX93" s="170"/>
      <c r="AY93" s="170"/>
      <c r="AZ93" s="170"/>
      <c r="BA93" s="170"/>
      <c r="BB93" s="170"/>
      <c r="BC93" s="125"/>
      <c r="BD93" s="175"/>
      <c r="BE93" s="175"/>
      <c r="BF93" s="125">
        <f ca="1">IF(OR(BD91/AU90&lt;0.285,BD91=0),BD91,"-")</f>
        <v>8</v>
      </c>
      <c r="BG93" s="174">
        <f ca="1">IF(OR(BE91/AW90&lt;0.285,BE91=0),BE91,"-")</f>
        <v>8</v>
      </c>
      <c r="BH93" s="56" t="s">
        <v>110</v>
      </c>
      <c r="BI93" s="57">
        <f>MOD(BI92-BI90,7)</f>
        <v>2</v>
      </c>
      <c r="BJ93" s="125"/>
      <c r="BK93" s="125"/>
    </row>
    <row r="94" spans="1:63" s="18" customFormat="1" ht="29.1" customHeight="1">
      <c r="A94" s="52"/>
      <c r="B94" s="161"/>
      <c r="C94" s="123"/>
      <c r="D94" s="123"/>
      <c r="E94" s="123"/>
      <c r="F94" s="123"/>
      <c r="G94" s="123"/>
      <c r="H94" s="123"/>
      <c r="I94" s="123"/>
      <c r="J94" s="123"/>
      <c r="K94" s="123"/>
      <c r="L94" s="123"/>
      <c r="M94" s="123"/>
      <c r="N94" s="123"/>
      <c r="O94" s="123"/>
      <c r="P94" s="123"/>
      <c r="Q94" s="123"/>
      <c r="R94" s="123"/>
      <c r="S94" s="123"/>
      <c r="T94" s="123"/>
      <c r="U94" s="123"/>
      <c r="V94" s="123"/>
      <c r="W94" s="123"/>
      <c r="X94" s="123"/>
      <c r="Y94" s="123"/>
      <c r="Z94" s="123"/>
      <c r="AA94" s="123"/>
      <c r="AB94" s="123"/>
      <c r="AC94" s="123"/>
      <c r="AD94" s="123"/>
      <c r="AE94" s="123"/>
      <c r="AF94" s="123"/>
      <c r="AG94" s="225"/>
      <c r="AH94" s="58" t="str">
        <f ca="1">IF(BI90=1,
IF((2-COUNTIF(OFFSET(C93,0,0,1,1),"外")-COUNTIF(OFFSET(C93,-10,BI82-1),"外"))&lt;=AH93,"達成","未"),
IF((2-COUNTIF(OFFSET(C93,0,MAX(5-WEEKDAY(C88,3),0),1,2),"外"))&lt;=AH93,"達成","未"))</f>
        <v>未</v>
      </c>
      <c r="AI94" s="54" t="str">
        <f ca="1">IF((2-COUNTIF(OFFSET($C93,0,$BI90+5,1,2),"外"))&lt;=AI93,"達成","未")</f>
        <v>未</v>
      </c>
      <c r="AJ94" s="54" t="str">
        <f ca="1">IF((2-COUNTIF(OFFSET($C93,0,$BI90+12,1,2),"外"))&lt;=AJ93,"達成","未")</f>
        <v>未</v>
      </c>
      <c r="AK94" s="54" t="str">
        <f ca="1">IF((2-COUNTIF(OFFSET($C93,0,$BI90+19,1,2),"外"))&lt;=AK93,"達成","未")</f>
        <v>未</v>
      </c>
      <c r="AL94" s="55" t="str">
        <f ca="1">IF((BI95+SIGN(BI90))&lt;5,"-",IF((2-COUNTIF(OFFSET($C93,0,$BI90+26,1,2),"外"))&lt;=AL93,"達成","未"))</f>
        <v>-</v>
      </c>
      <c r="AM94" s="163"/>
      <c r="AN94" s="164"/>
      <c r="AO94" s="165"/>
      <c r="AP94" s="166"/>
      <c r="AQ94" s="187"/>
      <c r="AR94" s="188">
        <f>COUNTIF(C95:AG96,"外")</f>
        <v>0</v>
      </c>
      <c r="AS94" s="190">
        <f ca="1">COUNTIF(OFFSET(C95,0,MAX(5-WEEKDAY(C88,3),0),1,MIN(7-WEEKDAY(C88,3),2)),"外")+COUNTIF(OFFSET(C95,0,MAX(5-WEEKDAY(C88,3),0)+7,1,2),"外")+COUNTIF(OFFSET(C95,0,MAX(5-WEEKDAY(C88,3),0)+14,1,2),"外")+COUNTIF(OFFSET(C95,0,MAX(5-WEEKDAY(C88,3),0)+21,1,2),"外")+IF(BI92-BI90&lt;27,0,COUNTIF(OFFSET(C95,0,BI90+26,1,MIN(7-BI93,2)),"外"))</f>
        <v>0</v>
      </c>
      <c r="AT94" s="186"/>
      <c r="AU94" s="156"/>
      <c r="AV94" s="170"/>
      <c r="AW94" s="156"/>
      <c r="AX94" s="170"/>
      <c r="AY94" s="170"/>
      <c r="AZ94" s="170"/>
      <c r="BA94" s="170"/>
      <c r="BB94" s="170"/>
      <c r="BC94" s="125"/>
      <c r="BD94" s="175"/>
      <c r="BE94" s="175"/>
      <c r="BF94" s="125"/>
      <c r="BG94" s="175"/>
      <c r="BH94" s="59" t="s">
        <v>112</v>
      </c>
      <c r="BI94" s="57">
        <f>SIGN(BI90)+SIGN(BI93)+BI95</f>
        <v>5</v>
      </c>
      <c r="BJ94" s="125"/>
      <c r="BK94" s="125"/>
    </row>
    <row r="95" spans="1:63" s="18" customFormat="1" ht="29.1" customHeight="1">
      <c r="A95" s="52"/>
      <c r="B95" s="161" t="s">
        <v>137</v>
      </c>
      <c r="C95" s="123"/>
      <c r="D95" s="123"/>
      <c r="E95" s="123"/>
      <c r="F95" s="123"/>
      <c r="G95" s="123"/>
      <c r="H95" s="123"/>
      <c r="I95" s="123"/>
      <c r="J95" s="123"/>
      <c r="K95" s="123"/>
      <c r="L95" s="123"/>
      <c r="M95" s="123"/>
      <c r="N95" s="123"/>
      <c r="O95" s="123"/>
      <c r="P95" s="123"/>
      <c r="Q95" s="123"/>
      <c r="R95" s="123"/>
      <c r="S95" s="123"/>
      <c r="T95" s="123"/>
      <c r="U95" s="123"/>
      <c r="V95" s="123"/>
      <c r="W95" s="123"/>
      <c r="X95" s="123"/>
      <c r="Y95" s="123"/>
      <c r="Z95" s="123"/>
      <c r="AA95" s="123"/>
      <c r="AB95" s="123"/>
      <c r="AC95" s="123"/>
      <c r="AD95" s="123"/>
      <c r="AE95" s="123"/>
      <c r="AF95" s="123"/>
      <c r="AG95" s="225"/>
      <c r="AH95" s="53">
        <f ca="1">IF(BI90=7,COUNTIF(OFFSET($C95,0,0,1,$BI90),"○")+COUNTIF(OFFSET($C95,0,$BI90,1,7),"●"),COUNTIF(OFFSET($C95,0,0,1,$BI90),"○")+COUNTIF(OFFSET($C95,-10,DAY(EOMONTH(C88-1,0))-7+BI90,1,7-$BI90),"○")+COUNTIF(OFFSET(C95,0,BI90,1,7),"●"))</f>
        <v>0</v>
      </c>
      <c r="AI95" s="60">
        <f ca="1">COUNTIF(OFFSET($C95,0,$BI90,1,7),"○")+COUNTIF(OFFSET($C95,0,$BI90+7,1,7),"●")</f>
        <v>0</v>
      </c>
      <c r="AJ95" s="60">
        <f ca="1">COUNTIF(OFFSET($C95,0,$BI90+7,1,7),"○")+COUNTIF(OFFSET($C95,0,$BI90+14,1,7),"●")</f>
        <v>0</v>
      </c>
      <c r="AK95" s="60">
        <f ca="1">IF(BI95=3,COUNTIF(OFFSET($C95,0,$BI90+14,1,7),"○")+IFERROR(COUNTIF(OFFSET(C95,0,BI90+22,1,BI93),"●"),0)+COUNTIF(OFFSET(C95,10,0,1,7-BI93),"●"),COUNTIF(OFFSET($C95,0,$BI90+14,1,7),"○")+COUNTIF(OFFSET($C95,0,$BI90+21,1,7),"●"))</f>
        <v>0</v>
      </c>
      <c r="AL95" s="61" t="str">
        <f ca="1">IF((BI95+SIGN(BI90))&lt;5,"-",IF(BI93=0,COUNTIF(OFFSET(C95,0,BI90+21,1,7),"○")+COUNTIF(OFFSET(C95,10,0,1,7-BI93),"●"),COUNTIF(OFFSET(C95,0,BI90+21,1,7),"○")+COUNTIF(OFFSET(C95,0,BI90+28,1,BI93),"●")+COUNTIF(OFFSET(C95,10,1,7-BI93,),"●")))</f>
        <v>-</v>
      </c>
      <c r="AM95" s="145">
        <f>BA90</f>
        <v>0</v>
      </c>
      <c r="AN95" s="147">
        <f>IF(AU90=0,"対象外",AM95/AU90)</f>
        <v>0</v>
      </c>
      <c r="AO95" s="149" t="str">
        <f ca="1">IF(AU90=0,"対象外",IF(AM95/AU90&gt;=0.285,"達成",IF(AM95&gt;=BG93,"達成※","未")))</f>
        <v>未</v>
      </c>
      <c r="AP95" s="151">
        <f>BB90</f>
        <v>0</v>
      </c>
      <c r="AQ95" s="153">
        <f>IFERROR(AP95/AX90,"")</f>
        <v>0</v>
      </c>
      <c r="AR95" s="189"/>
      <c r="AS95" s="191"/>
      <c r="AT95" s="186"/>
      <c r="AU95" s="157"/>
      <c r="AV95" s="170"/>
      <c r="AW95" s="157"/>
      <c r="AX95" s="170"/>
      <c r="AY95" s="170"/>
      <c r="AZ95" s="170"/>
      <c r="BA95" s="170"/>
      <c r="BB95" s="170"/>
      <c r="BC95" s="125"/>
      <c r="BD95" s="176"/>
      <c r="BE95" s="176"/>
      <c r="BF95" s="125"/>
      <c r="BG95" s="176"/>
      <c r="BH95" s="63" t="s">
        <v>111</v>
      </c>
      <c r="BI95" s="92">
        <f>ROUNDDOWN((BI92-BI90)/7,0)</f>
        <v>3</v>
      </c>
      <c r="BJ95" s="125"/>
      <c r="BK95" s="125"/>
    </row>
    <row r="96" spans="1:63" s="18" customFormat="1" ht="29.1" customHeight="1" thickBot="1">
      <c r="A96" s="52"/>
      <c r="B96" s="162"/>
      <c r="C96" s="142"/>
      <c r="D96" s="142"/>
      <c r="E96" s="142"/>
      <c r="F96" s="142"/>
      <c r="G96" s="142"/>
      <c r="H96" s="142"/>
      <c r="I96" s="142"/>
      <c r="J96" s="142"/>
      <c r="K96" s="142"/>
      <c r="L96" s="142"/>
      <c r="M96" s="142"/>
      <c r="N96" s="142"/>
      <c r="O96" s="142"/>
      <c r="P96" s="142"/>
      <c r="Q96" s="142"/>
      <c r="R96" s="142"/>
      <c r="S96" s="142"/>
      <c r="T96" s="142"/>
      <c r="U96" s="142"/>
      <c r="V96" s="142"/>
      <c r="W96" s="142"/>
      <c r="X96" s="142"/>
      <c r="Y96" s="142"/>
      <c r="Z96" s="142"/>
      <c r="AA96" s="142"/>
      <c r="AB96" s="142"/>
      <c r="AC96" s="142"/>
      <c r="AD96" s="142"/>
      <c r="AE96" s="142"/>
      <c r="AF96" s="142"/>
      <c r="AG96" s="226"/>
      <c r="AH96" s="77" t="str">
        <f ca="1">IF(BI90=1,
IF((2-COUNTIF(OFFSET(C95,0,0,1,1),"外")-COUNTIF(OFFSET(C95,-10,BI82-1),"外"))&lt;=AH95,"達成","未"),
IF((2-COUNTIF(OFFSET(C95,0,MAX(5-WEEKDAY(C88,3),0),1,2),"外"))&lt;=AH95,"達成","未"))</f>
        <v>未</v>
      </c>
      <c r="AI96" s="66" t="str">
        <f ca="1">IF((2-COUNTIF(OFFSET($C95,0,$BI90+5,1,2),"外"))&lt;=AI95,"達成","未")</f>
        <v>未</v>
      </c>
      <c r="AJ96" s="66" t="str">
        <f ca="1">IF((2-COUNTIF(OFFSET($C95,0,$BI90+12,1,2),"外"))&lt;=AJ95,"達成","未")</f>
        <v>未</v>
      </c>
      <c r="AK96" s="66" t="str">
        <f ca="1">IF((2-COUNTIF(OFFSET($C95,0,$BI90+19,1,2),"外"))&lt;=AK95,"達成","未")</f>
        <v>未</v>
      </c>
      <c r="AL96" s="67" t="str">
        <f ca="1">IF((BI95+SIGN(BI90))&lt;5,"-",IF((2-COUNTIF(OFFSET($C95,0,$BI90+26,1,2),"外"))&lt;=AL95,"達成","未"))</f>
        <v>-</v>
      </c>
      <c r="AM96" s="146"/>
      <c r="AN96" s="148"/>
      <c r="AO96" s="150"/>
      <c r="AP96" s="152"/>
      <c r="AQ96" s="154"/>
      <c r="AR96" s="68"/>
      <c r="AS96" s="68"/>
      <c r="AT96" s="22"/>
      <c r="AU96" s="22"/>
      <c r="AV96" s="22"/>
      <c r="AW96" s="22"/>
      <c r="AX96" s="22"/>
      <c r="AY96" s="22"/>
      <c r="AZ96" s="22"/>
      <c r="BA96" s="22"/>
      <c r="BB96" s="22"/>
      <c r="BC96" s="69"/>
      <c r="BD96" s="69"/>
      <c r="BE96" s="69"/>
      <c r="BF96" s="69"/>
      <c r="BG96" s="69"/>
      <c r="BH96" s="69"/>
      <c r="BI96" s="69"/>
      <c r="BJ96" s="69"/>
    </row>
    <row r="97" spans="1:63" s="18" customFormat="1" ht="14.25" thickBot="1">
      <c r="A97" s="12"/>
      <c r="B97" s="14"/>
      <c r="C97" s="14"/>
      <c r="D97" s="14"/>
      <c r="E97" s="14"/>
      <c r="F97" s="14"/>
      <c r="G97" s="14"/>
      <c r="H97" s="14"/>
      <c r="I97" s="14"/>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5"/>
      <c r="AI97" s="15"/>
      <c r="AJ97" s="15"/>
      <c r="AK97" s="15"/>
      <c r="AL97" s="15"/>
      <c r="AM97" s="15"/>
      <c r="AN97" s="15"/>
      <c r="AO97" s="15"/>
      <c r="AP97" s="15"/>
      <c r="AQ97" s="15"/>
      <c r="AR97" s="15"/>
      <c r="AS97" s="15"/>
      <c r="AT97" s="16"/>
      <c r="AU97" s="16"/>
      <c r="AV97" s="16"/>
      <c r="AW97" s="16"/>
      <c r="AX97" s="16"/>
      <c r="AY97" s="16"/>
      <c r="AZ97" s="16"/>
      <c r="BA97" s="16"/>
      <c r="BB97" s="16"/>
    </row>
    <row r="98" spans="1:63" s="18" customFormat="1" ht="12.95" customHeight="1" outlineLevel="1">
      <c r="A98" s="12"/>
      <c r="B98" s="29" t="s">
        <v>0</v>
      </c>
      <c r="C98" s="207">
        <f>DATE(YEAR(C88),MONTH(C88)+1,DAY(C88))</f>
        <v>46204</v>
      </c>
      <c r="D98" s="207"/>
      <c r="E98" s="207"/>
      <c r="F98" s="207"/>
      <c r="G98" s="207"/>
      <c r="H98" s="207"/>
      <c r="I98" s="207"/>
      <c r="J98" s="207"/>
      <c r="K98" s="207"/>
      <c r="L98" s="207"/>
      <c r="M98" s="207"/>
      <c r="N98" s="207"/>
      <c r="O98" s="207"/>
      <c r="P98" s="207"/>
      <c r="Q98" s="207"/>
      <c r="R98" s="207"/>
      <c r="S98" s="207"/>
      <c r="T98" s="207"/>
      <c r="U98" s="207"/>
      <c r="V98" s="207"/>
      <c r="W98" s="207"/>
      <c r="X98" s="207"/>
      <c r="Y98" s="207"/>
      <c r="Z98" s="207"/>
      <c r="AA98" s="207"/>
      <c r="AB98" s="207"/>
      <c r="AC98" s="207"/>
      <c r="AD98" s="207"/>
      <c r="AE98" s="207"/>
      <c r="AF98" s="207"/>
      <c r="AG98" s="208"/>
      <c r="AH98" s="230" t="s">
        <v>136</v>
      </c>
      <c r="AI98" s="210"/>
      <c r="AJ98" s="210"/>
      <c r="AK98" s="210"/>
      <c r="AL98" s="211"/>
      <c r="AM98" s="215" t="s">
        <v>50</v>
      </c>
      <c r="AN98" s="216"/>
      <c r="AO98" s="217"/>
      <c r="AP98" s="221" t="s">
        <v>11</v>
      </c>
      <c r="AQ98" s="222"/>
      <c r="AR98" s="199" t="s">
        <v>113</v>
      </c>
      <c r="AS98" s="202" t="s">
        <v>114</v>
      </c>
      <c r="AT98" s="205" t="s">
        <v>15</v>
      </c>
      <c r="AU98" s="155" t="s">
        <v>115</v>
      </c>
      <c r="AV98" s="197" t="s">
        <v>116</v>
      </c>
      <c r="AW98" s="155" t="s">
        <v>118</v>
      </c>
      <c r="AX98" s="197" t="s">
        <v>117</v>
      </c>
      <c r="AY98" s="155" t="s">
        <v>80</v>
      </c>
      <c r="AZ98" s="155" t="s">
        <v>81</v>
      </c>
      <c r="BA98" s="30" t="s">
        <v>82</v>
      </c>
      <c r="BB98" s="30" t="s">
        <v>83</v>
      </c>
      <c r="BC98" s="170" t="s">
        <v>52</v>
      </c>
      <c r="BD98" s="197" t="s">
        <v>119</v>
      </c>
      <c r="BE98" s="197" t="s">
        <v>120</v>
      </c>
      <c r="BF98" s="170" t="s">
        <v>121</v>
      </c>
      <c r="BG98" s="170" t="s">
        <v>122</v>
      </c>
      <c r="BH98" s="41"/>
      <c r="BI98" s="192" t="s">
        <v>100</v>
      </c>
      <c r="BJ98" s="170" t="s">
        <v>61</v>
      </c>
      <c r="BK98" s="125" t="s">
        <v>89</v>
      </c>
    </row>
    <row r="99" spans="1:63" s="18" customFormat="1" outlineLevel="1">
      <c r="A99" s="12"/>
      <c r="B99" s="32" t="s">
        <v>1</v>
      </c>
      <c r="C99" s="33">
        <f>DATE(YEAR(C98),MONTH(C98),DAY(C98))</f>
        <v>46204</v>
      </c>
      <c r="D99" s="33">
        <f>IF(MONTH(DATE(YEAR(C99),MONTH(C99),DAY(C99)+1))=MONTH($C98),DATE(YEAR(C99),MONTH(C99),DAY(C99)+1),"")</f>
        <v>46205</v>
      </c>
      <c r="E99" s="33">
        <f t="shared" ref="E99:AG99" si="19">IF(MONTH(DATE(YEAR(D99),MONTH(D99),DAY(D99)+1))=MONTH($C98),DATE(YEAR(D99),MONTH(D99),DAY(D99)+1),"")</f>
        <v>46206</v>
      </c>
      <c r="F99" s="33">
        <f t="shared" si="19"/>
        <v>46207</v>
      </c>
      <c r="G99" s="33">
        <f t="shared" si="19"/>
        <v>46208</v>
      </c>
      <c r="H99" s="33">
        <f t="shared" si="19"/>
        <v>46209</v>
      </c>
      <c r="I99" s="33">
        <f t="shared" si="19"/>
        <v>46210</v>
      </c>
      <c r="J99" s="33">
        <f t="shared" si="19"/>
        <v>46211</v>
      </c>
      <c r="K99" s="33">
        <f t="shared" si="19"/>
        <v>46212</v>
      </c>
      <c r="L99" s="33">
        <f t="shared" si="19"/>
        <v>46213</v>
      </c>
      <c r="M99" s="33">
        <f t="shared" si="19"/>
        <v>46214</v>
      </c>
      <c r="N99" s="33">
        <f t="shared" si="19"/>
        <v>46215</v>
      </c>
      <c r="O99" s="33">
        <f t="shared" si="19"/>
        <v>46216</v>
      </c>
      <c r="P99" s="33">
        <f t="shared" si="19"/>
        <v>46217</v>
      </c>
      <c r="Q99" s="33">
        <f t="shared" si="19"/>
        <v>46218</v>
      </c>
      <c r="R99" s="33">
        <f t="shared" si="19"/>
        <v>46219</v>
      </c>
      <c r="S99" s="33">
        <f t="shared" si="19"/>
        <v>46220</v>
      </c>
      <c r="T99" s="33">
        <f t="shared" si="19"/>
        <v>46221</v>
      </c>
      <c r="U99" s="33">
        <f t="shared" si="19"/>
        <v>46222</v>
      </c>
      <c r="V99" s="33">
        <f t="shared" si="19"/>
        <v>46223</v>
      </c>
      <c r="W99" s="33">
        <f t="shared" si="19"/>
        <v>46224</v>
      </c>
      <c r="X99" s="33">
        <f t="shared" si="19"/>
        <v>46225</v>
      </c>
      <c r="Y99" s="33">
        <f t="shared" si="19"/>
        <v>46226</v>
      </c>
      <c r="Z99" s="33">
        <f t="shared" si="19"/>
        <v>46227</v>
      </c>
      <c r="AA99" s="33">
        <f t="shared" si="19"/>
        <v>46228</v>
      </c>
      <c r="AB99" s="33">
        <f t="shared" si="19"/>
        <v>46229</v>
      </c>
      <c r="AC99" s="33">
        <f t="shared" si="19"/>
        <v>46230</v>
      </c>
      <c r="AD99" s="33">
        <f t="shared" si="19"/>
        <v>46231</v>
      </c>
      <c r="AE99" s="33">
        <f t="shared" si="19"/>
        <v>46232</v>
      </c>
      <c r="AF99" s="33">
        <f t="shared" si="19"/>
        <v>46233</v>
      </c>
      <c r="AG99" s="74">
        <f t="shared" si="19"/>
        <v>46234</v>
      </c>
      <c r="AH99" s="231"/>
      <c r="AI99" s="213"/>
      <c r="AJ99" s="213"/>
      <c r="AK99" s="213"/>
      <c r="AL99" s="214"/>
      <c r="AM99" s="218"/>
      <c r="AN99" s="219"/>
      <c r="AO99" s="220"/>
      <c r="AP99" s="223"/>
      <c r="AQ99" s="224"/>
      <c r="AR99" s="200"/>
      <c r="AS99" s="203"/>
      <c r="AT99" s="206"/>
      <c r="AU99" s="157"/>
      <c r="AV99" s="137"/>
      <c r="AW99" s="157"/>
      <c r="AX99" s="137"/>
      <c r="AY99" s="157"/>
      <c r="AZ99" s="157"/>
      <c r="BA99" s="35" t="s">
        <v>78</v>
      </c>
      <c r="BB99" s="35" t="s">
        <v>79</v>
      </c>
      <c r="BC99" s="170"/>
      <c r="BD99" s="198"/>
      <c r="BE99" s="198"/>
      <c r="BF99" s="125"/>
      <c r="BG99" s="125"/>
      <c r="BH99" s="62"/>
      <c r="BI99" s="193"/>
      <c r="BJ99" s="170"/>
      <c r="BK99" s="125"/>
    </row>
    <row r="100" spans="1:63" s="18" customFormat="1" ht="12.95" customHeight="1" outlineLevel="1">
      <c r="A100" s="12"/>
      <c r="B100" s="32" t="s">
        <v>2</v>
      </c>
      <c r="C100" s="78" t="str">
        <f t="shared" ref="C100:AG100" si="20">TEXT(C99,"aaa")</f>
        <v>水</v>
      </c>
      <c r="D100" s="78" t="str">
        <f t="shared" si="20"/>
        <v>木</v>
      </c>
      <c r="E100" s="78" t="str">
        <f t="shared" si="20"/>
        <v>金</v>
      </c>
      <c r="F100" s="78" t="str">
        <f t="shared" si="20"/>
        <v>土</v>
      </c>
      <c r="G100" s="78" t="str">
        <f t="shared" si="20"/>
        <v>日</v>
      </c>
      <c r="H100" s="78" t="str">
        <f t="shared" si="20"/>
        <v>月</v>
      </c>
      <c r="I100" s="78" t="str">
        <f t="shared" si="20"/>
        <v>火</v>
      </c>
      <c r="J100" s="78" t="str">
        <f t="shared" si="20"/>
        <v>水</v>
      </c>
      <c r="K100" s="78" t="str">
        <f t="shared" si="20"/>
        <v>木</v>
      </c>
      <c r="L100" s="78" t="str">
        <f t="shared" si="20"/>
        <v>金</v>
      </c>
      <c r="M100" s="78" t="str">
        <f t="shared" si="20"/>
        <v>土</v>
      </c>
      <c r="N100" s="78" t="str">
        <f t="shared" si="20"/>
        <v>日</v>
      </c>
      <c r="O100" s="78" t="str">
        <f t="shared" si="20"/>
        <v>月</v>
      </c>
      <c r="P100" s="78" t="str">
        <f t="shared" si="20"/>
        <v>火</v>
      </c>
      <c r="Q100" s="78" t="str">
        <f t="shared" si="20"/>
        <v>水</v>
      </c>
      <c r="R100" s="78" t="str">
        <f t="shared" si="20"/>
        <v>木</v>
      </c>
      <c r="S100" s="78" t="str">
        <f t="shared" si="20"/>
        <v>金</v>
      </c>
      <c r="T100" s="78" t="str">
        <f t="shared" si="20"/>
        <v>土</v>
      </c>
      <c r="U100" s="78" t="str">
        <f t="shared" si="20"/>
        <v>日</v>
      </c>
      <c r="V100" s="78" t="str">
        <f t="shared" si="20"/>
        <v>月</v>
      </c>
      <c r="W100" s="78" t="str">
        <f t="shared" si="20"/>
        <v>火</v>
      </c>
      <c r="X100" s="78" t="str">
        <f t="shared" si="20"/>
        <v>水</v>
      </c>
      <c r="Y100" s="78" t="str">
        <f t="shared" si="20"/>
        <v>木</v>
      </c>
      <c r="Z100" s="78" t="str">
        <f t="shared" si="20"/>
        <v>金</v>
      </c>
      <c r="AA100" s="78" t="str">
        <f t="shared" si="20"/>
        <v>土</v>
      </c>
      <c r="AB100" s="78" t="str">
        <f t="shared" si="20"/>
        <v>日</v>
      </c>
      <c r="AC100" s="78" t="str">
        <f t="shared" si="20"/>
        <v>月</v>
      </c>
      <c r="AD100" s="78" t="str">
        <f t="shared" si="20"/>
        <v>火</v>
      </c>
      <c r="AE100" s="78" t="str">
        <f t="shared" si="20"/>
        <v>水</v>
      </c>
      <c r="AF100" s="78" t="str">
        <f t="shared" si="20"/>
        <v>木</v>
      </c>
      <c r="AG100" s="79" t="str">
        <f t="shared" si="20"/>
        <v>金</v>
      </c>
      <c r="AH100" s="228" t="s">
        <v>90</v>
      </c>
      <c r="AI100" s="195" t="s">
        <v>91</v>
      </c>
      <c r="AJ100" s="195" t="s">
        <v>92</v>
      </c>
      <c r="AK100" s="195" t="s">
        <v>93</v>
      </c>
      <c r="AL100" s="196" t="s">
        <v>94</v>
      </c>
      <c r="AM100" s="177" t="s">
        <v>44</v>
      </c>
      <c r="AN100" s="178" t="s">
        <v>12</v>
      </c>
      <c r="AO100" s="179" t="s">
        <v>51</v>
      </c>
      <c r="AP100" s="180" t="s">
        <v>44</v>
      </c>
      <c r="AQ100" s="183" t="s">
        <v>13</v>
      </c>
      <c r="AR100" s="201"/>
      <c r="AS100" s="204"/>
      <c r="AT100" s="186">
        <f>COUNT(C99:AG99)</f>
        <v>31</v>
      </c>
      <c r="AU100" s="155">
        <f>AT100-AR102</f>
        <v>31</v>
      </c>
      <c r="AV100" s="170">
        <f>SUM(AU$8:AU103)</f>
        <v>268</v>
      </c>
      <c r="AW100" s="155">
        <f>AT100-AR104</f>
        <v>31</v>
      </c>
      <c r="AX100" s="170">
        <f>SUM(AW$8:AW103)</f>
        <v>268</v>
      </c>
      <c r="AY100" s="170">
        <f>COUNTIF(C103:AG103,"○")+COUNTIF(C103:AG103,"●")</f>
        <v>0</v>
      </c>
      <c r="AZ100" s="170">
        <f>SUM(AY$9:AY104)</f>
        <v>0</v>
      </c>
      <c r="BA100" s="170">
        <f>COUNTIF(C105:AG105,"○")+COUNTIF(C105:AG105,"●")</f>
        <v>0</v>
      </c>
      <c r="BB100" s="170">
        <f>SUM(BA$10:BA105)</f>
        <v>0</v>
      </c>
      <c r="BC100" s="125">
        <f>COUNTIF(C100:AG100,"土")+COUNTIF(C100:AG100,"日")</f>
        <v>8</v>
      </c>
      <c r="BD100" s="137"/>
      <c r="BE100" s="137"/>
      <c r="BF100" s="125" t="str">
        <f ca="1">IF(OR(BD101/AU100&lt;0.285,BD101=0),"特例","特例なし")</f>
        <v>特例</v>
      </c>
      <c r="BG100" s="125" t="str">
        <f ca="1">IF(OR(BE101/AW100&lt;0.285,BE101=0),"特例","特例なし")</f>
        <v>特例</v>
      </c>
      <c r="BH100" s="171" t="s">
        <v>108</v>
      </c>
      <c r="BI100" s="232">
        <f>ABS(IF(WEEKDAY(C98,3)=0,7,WEEKDAY(C98,3)-7))</f>
        <v>5</v>
      </c>
      <c r="BJ100" s="125">
        <f ca="1">IF($AO$340="計画",IF(AU100=0,1,IF(AO103="達成",1,IF(AO103="達成※",1,0))),IF(AW100=0,1,IF(AO105="達成",1,IF(AO105="達成※",1,0))))</f>
        <v>0</v>
      </c>
      <c r="BK100" s="125">
        <f ca="1">IF($AO$340="計画",IF(COUNTIF(AH104:AL104,"未")=0,1,0),IF(COUNTIF(AH106:AL106,"未")=0,1,0))</f>
        <v>0</v>
      </c>
    </row>
    <row r="101" spans="1:63" s="18" customFormat="1" ht="28.5" outlineLevel="1">
      <c r="A101" s="12"/>
      <c r="B101" s="240" t="s">
        <v>3</v>
      </c>
      <c r="C101" s="235" t="str">
        <f>IFERROR(VLOOKUP(C99,祝日一覧!$A:$C,3,FALSE),"")</f>
        <v/>
      </c>
      <c r="D101" s="235" t="str">
        <f>IFERROR(VLOOKUP(D99,祝日一覧!$A:$C,3,FALSE),"")</f>
        <v/>
      </c>
      <c r="E101" s="235" t="str">
        <f>IFERROR(VLOOKUP(E99,祝日一覧!$A:$C,3,FALSE),"")</f>
        <v/>
      </c>
      <c r="F101" s="235" t="str">
        <f>IFERROR(VLOOKUP(F99,祝日一覧!$A:$C,3,FALSE),"")</f>
        <v/>
      </c>
      <c r="G101" s="235" t="str">
        <f>IFERROR(VLOOKUP(G99,祝日一覧!$A:$C,3,FALSE),"")</f>
        <v/>
      </c>
      <c r="H101" s="235" t="str">
        <f>IFERROR(VLOOKUP(H99,祝日一覧!$A:$C,3,FALSE),"")</f>
        <v/>
      </c>
      <c r="I101" s="235" t="str">
        <f>IFERROR(VLOOKUP(I99,祝日一覧!$A:$C,3,FALSE),"")</f>
        <v/>
      </c>
      <c r="J101" s="235" t="str">
        <f>IFERROR(VLOOKUP(J99,祝日一覧!$A:$C,3,FALSE),"")</f>
        <v/>
      </c>
      <c r="K101" s="235" t="str">
        <f>IFERROR(VLOOKUP(K99,祝日一覧!$A:$C,3,FALSE),"")</f>
        <v/>
      </c>
      <c r="L101" s="235" t="str">
        <f>IFERROR(VLOOKUP(L99,祝日一覧!$A:$C,3,FALSE),"")</f>
        <v/>
      </c>
      <c r="M101" s="235" t="str">
        <f>IFERROR(VLOOKUP(M99,祝日一覧!$A:$C,3,FALSE),"")</f>
        <v/>
      </c>
      <c r="N101" s="235" t="str">
        <f>IFERROR(VLOOKUP(N99,祝日一覧!$A:$C,3,FALSE),"")</f>
        <v/>
      </c>
      <c r="O101" s="235" t="str">
        <f>IFERROR(VLOOKUP(O99,祝日一覧!$A:$C,3,FALSE),"")</f>
        <v/>
      </c>
      <c r="P101" s="235" t="str">
        <f>IFERROR(VLOOKUP(P99,祝日一覧!$A:$C,3,FALSE),"")</f>
        <v/>
      </c>
      <c r="Q101" s="235" t="str">
        <f>IFERROR(VLOOKUP(Q99,祝日一覧!$A:$C,3,FALSE),"")</f>
        <v/>
      </c>
      <c r="R101" s="235" t="str">
        <f>IFERROR(VLOOKUP(R99,祝日一覧!$A:$C,3,FALSE),"")</f>
        <v/>
      </c>
      <c r="S101" s="235" t="str">
        <f>IFERROR(VLOOKUP(S99,祝日一覧!$A:$C,3,FALSE),"")</f>
        <v/>
      </c>
      <c r="T101" s="235" t="str">
        <f>IFERROR(VLOOKUP(T99,祝日一覧!$A:$C,3,FALSE),"")</f>
        <v/>
      </c>
      <c r="U101" s="235" t="str">
        <f>IFERROR(VLOOKUP(U99,祝日一覧!$A:$C,3,FALSE),"")</f>
        <v/>
      </c>
      <c r="V101" s="235" t="str">
        <f>IFERROR(VLOOKUP(V99,祝日一覧!$A:$C,3,FALSE),"")</f>
        <v>海の日</v>
      </c>
      <c r="W101" s="235" t="str">
        <f>IFERROR(VLOOKUP(W99,祝日一覧!$A:$C,3,FALSE),"")</f>
        <v/>
      </c>
      <c r="X101" s="235" t="str">
        <f>IFERROR(VLOOKUP(X99,祝日一覧!$A:$C,3,FALSE),"")</f>
        <v/>
      </c>
      <c r="Y101" s="235" t="str">
        <f>IFERROR(VLOOKUP(Y99,祝日一覧!$A:$C,3,FALSE),"")</f>
        <v/>
      </c>
      <c r="Z101" s="235" t="str">
        <f>IFERROR(VLOOKUP(Z99,祝日一覧!$A:$C,3,FALSE),"")</f>
        <v/>
      </c>
      <c r="AA101" s="235" t="str">
        <f>IFERROR(VLOOKUP(AA99,祝日一覧!$A:$C,3,FALSE),"")</f>
        <v/>
      </c>
      <c r="AB101" s="235" t="str">
        <f>IFERROR(VLOOKUP(AB99,祝日一覧!$A:$C,3,FALSE),"")</f>
        <v/>
      </c>
      <c r="AC101" s="235" t="str">
        <f>IFERROR(VLOOKUP(AC99,祝日一覧!$A:$C,3,FALSE),"")</f>
        <v/>
      </c>
      <c r="AD101" s="235" t="str">
        <f>IFERROR(VLOOKUP(AD99,祝日一覧!$A:$C,3,FALSE),"")</f>
        <v/>
      </c>
      <c r="AE101" s="235" t="str">
        <f>IFERROR(VLOOKUP(AE99,祝日一覧!$A:$C,3,FALSE),"")</f>
        <v/>
      </c>
      <c r="AF101" s="235" t="str">
        <f>IFERROR(VLOOKUP(AF99,祝日一覧!$A:$C,3,FALSE),"")</f>
        <v/>
      </c>
      <c r="AG101" s="235" t="str">
        <f>IFERROR(VLOOKUP(AG99,祝日一覧!$A:$C,3,FALSE),"")</f>
        <v/>
      </c>
      <c r="AH101" s="228"/>
      <c r="AI101" s="195"/>
      <c r="AJ101" s="195"/>
      <c r="AK101" s="195"/>
      <c r="AL101" s="196"/>
      <c r="AM101" s="177"/>
      <c r="AN101" s="178"/>
      <c r="AO101" s="179"/>
      <c r="AP101" s="181"/>
      <c r="AQ101" s="184"/>
      <c r="AR101" s="39" t="s">
        <v>84</v>
      </c>
      <c r="AS101" s="40" t="s">
        <v>84</v>
      </c>
      <c r="AT101" s="186"/>
      <c r="AU101" s="156"/>
      <c r="AV101" s="170"/>
      <c r="AW101" s="156"/>
      <c r="AX101" s="170"/>
      <c r="AY101" s="170"/>
      <c r="AZ101" s="170"/>
      <c r="BA101" s="170"/>
      <c r="BB101" s="170"/>
      <c r="BC101" s="125"/>
      <c r="BD101" s="174">
        <f ca="1">BC100-AS102</f>
        <v>8</v>
      </c>
      <c r="BE101" s="174">
        <f ca="1">BC100-AS104</f>
        <v>8</v>
      </c>
      <c r="BF101" s="125"/>
      <c r="BG101" s="125"/>
      <c r="BH101" s="172"/>
      <c r="BI101" s="232">
        <f>WEEKDAY(C97,3)</f>
        <v>5</v>
      </c>
      <c r="BJ101" s="125"/>
      <c r="BK101" s="125"/>
    </row>
    <row r="102" spans="1:63" s="18" customFormat="1" ht="27" customHeight="1" outlineLevel="1">
      <c r="A102" s="43"/>
      <c r="B102" s="241"/>
      <c r="C102" s="236"/>
      <c r="D102" s="236"/>
      <c r="E102" s="236"/>
      <c r="F102" s="236"/>
      <c r="G102" s="236"/>
      <c r="H102" s="236"/>
      <c r="I102" s="236"/>
      <c r="J102" s="236"/>
      <c r="K102" s="236"/>
      <c r="L102" s="236"/>
      <c r="M102" s="236"/>
      <c r="N102" s="236"/>
      <c r="O102" s="236"/>
      <c r="P102" s="236"/>
      <c r="Q102" s="236"/>
      <c r="R102" s="236"/>
      <c r="S102" s="236"/>
      <c r="T102" s="236"/>
      <c r="U102" s="236"/>
      <c r="V102" s="236"/>
      <c r="W102" s="236"/>
      <c r="X102" s="236"/>
      <c r="Y102" s="236"/>
      <c r="Z102" s="236"/>
      <c r="AA102" s="236"/>
      <c r="AB102" s="236"/>
      <c r="AC102" s="236"/>
      <c r="AD102" s="236"/>
      <c r="AE102" s="236"/>
      <c r="AF102" s="236"/>
      <c r="AG102" s="236"/>
      <c r="AH102" s="44" t="str">
        <f>IF($BI100=7,DBCS(1&amp;"日～"&amp;7&amp;"日"),DBCS("前"&amp;DAY(EOMONTH($C98-1,0))-6+$BI100&amp;"日～"&amp;$BI100&amp;"日"))</f>
        <v>前２９日～５日</v>
      </c>
      <c r="AI102" s="45" t="str">
        <f>DBCS($BI100+1&amp;"日～"&amp;$BI100+7&amp;"日")</f>
        <v>６日～１２日</v>
      </c>
      <c r="AJ102" s="45" t="str">
        <f>DBCS($BI100+8&amp;"日～"&amp;$BI100+14&amp;"日")</f>
        <v>１３日～１９日</v>
      </c>
      <c r="AK102" s="45" t="str">
        <f>DBCS($BI100+15&amp;"日～"&amp;$BI100+21&amp;"日")</f>
        <v>２０日～２６日</v>
      </c>
      <c r="AL102" s="46" t="str">
        <f>IF(AND(BI100=7,BI103=0),"-",IF($BI105=3,"-",DBCS($BI100+22&amp;"日～"&amp;$BI100+28&amp;"日")))</f>
        <v>-</v>
      </c>
      <c r="AM102" s="177"/>
      <c r="AN102" s="178"/>
      <c r="AO102" s="179"/>
      <c r="AP102" s="182"/>
      <c r="AQ102" s="185"/>
      <c r="AR102" s="39">
        <f>COUNTIF(C103:AG104,"外")</f>
        <v>0</v>
      </c>
      <c r="AS102" s="40">
        <f ca="1">COUNTIF(OFFSET(C103,0,MAX(5-WEEKDAY(C98,3),0),1,MIN(7-WEEKDAY(C98,3),2)),"外")+COUNTIF(OFFSET(C103,0,MAX(5-WEEKDAY(C98,3),0)+7,1,2),"外")+COUNTIF(OFFSET(C103,0,MAX(5-WEEKDAY(C98,3),0)+14,1,2),"外")+COUNTIF(OFFSET(C103,0,MAX(5-WEEKDAY(C98,3),0)+21,1,2),"外")+IF(BI102-BI100&lt;27,0,COUNTIF(OFFSET(C103,0,BI100+26,1,MIN(7-BI103,2)),"外"))</f>
        <v>0</v>
      </c>
      <c r="AT102" s="186"/>
      <c r="AU102" s="156"/>
      <c r="AV102" s="170"/>
      <c r="AW102" s="156"/>
      <c r="AX102" s="170"/>
      <c r="AY102" s="170"/>
      <c r="AZ102" s="170"/>
      <c r="BA102" s="170"/>
      <c r="BB102" s="170"/>
      <c r="BC102" s="125"/>
      <c r="BD102" s="175"/>
      <c r="BE102" s="175"/>
      <c r="BF102" s="125"/>
      <c r="BG102" s="125"/>
      <c r="BH102" s="47" t="s">
        <v>109</v>
      </c>
      <c r="BI102" s="48">
        <f>DAY(EOMONTH(C98,0))</f>
        <v>31</v>
      </c>
      <c r="BJ102" s="125"/>
      <c r="BK102" s="125"/>
    </row>
    <row r="103" spans="1:63" s="18" customFormat="1" ht="26.1" customHeight="1" outlineLevel="1">
      <c r="A103" s="52"/>
      <c r="B103" s="237" t="s">
        <v>88</v>
      </c>
      <c r="C103" s="233"/>
      <c r="D103" s="233"/>
      <c r="E103" s="233"/>
      <c r="F103" s="233"/>
      <c r="G103" s="233"/>
      <c r="H103" s="233"/>
      <c r="I103" s="233"/>
      <c r="J103" s="233"/>
      <c r="K103" s="233"/>
      <c r="L103" s="233"/>
      <c r="M103" s="233"/>
      <c r="N103" s="233"/>
      <c r="O103" s="233"/>
      <c r="P103" s="233"/>
      <c r="Q103" s="233"/>
      <c r="R103" s="233"/>
      <c r="S103" s="233"/>
      <c r="T103" s="233"/>
      <c r="U103" s="233"/>
      <c r="V103" s="233"/>
      <c r="W103" s="233"/>
      <c r="X103" s="233"/>
      <c r="Y103" s="233"/>
      <c r="Z103" s="233"/>
      <c r="AA103" s="233"/>
      <c r="AB103" s="233"/>
      <c r="AC103" s="233"/>
      <c r="AD103" s="233"/>
      <c r="AE103" s="233"/>
      <c r="AF103" s="233"/>
      <c r="AG103" s="233"/>
      <c r="AH103" s="53">
        <f ca="1">IF(BI100=7,COUNTIF(OFFSET($C103,0,0,1,$BI100),"○")+COUNTIF(OFFSET($C103,0,$BI100,1,7),"●"),COUNTIF(OFFSET($C103,0,0,1,$BI100),"○")+COUNTIF(OFFSET($C103,-10,DAY(EOMONTH(C98-1,0))-7+BI100,1,7-$BI100),"○")+COUNTIF(OFFSET(C103,0,BI100,1,7),"●"))</f>
        <v>0</v>
      </c>
      <c r="AI103" s="54">
        <f ca="1">COUNTIF(OFFSET($C103,0,$BI100,1,7),"○")+COUNTIF(OFFSET($C103,0,$BI100+7,1,7),"●")</f>
        <v>0</v>
      </c>
      <c r="AJ103" s="54">
        <f ca="1">COUNTIF(OFFSET($C103,0,$BI100+7,1,7),"○")+COUNTIF(OFFSET($C103,0,$BI100+14,1,7),"●")</f>
        <v>0</v>
      </c>
      <c r="AK103" s="54">
        <f ca="1">IF(BI105=3,COUNTIF(OFFSET($C103,0,$BI100+14,1,7),"○")+IFERROR(COUNTIF(OFFSET(C103,0,BI100+22,1,BI103),"●"),0)+COUNTIF(OFFSET(C103,10,0,1,7-BI103),"●"),COUNTIF(OFFSET($C103,0,$BI100+14,1,7),"○")+COUNTIF(OFFSET($C103,0,$BI100+21,1,7),"●"))</f>
        <v>0</v>
      </c>
      <c r="AL103" s="55" t="str">
        <f ca="1">IF((BI105+SIGN(BI100))&lt;5,"-",IF(BI103=0,COUNTIF(OFFSET(C103,0,BI100+21,1,7),"○")+COUNTIF(OFFSET(C103,10,0,1,7-BI103),"●"),COUNTIF(OFFSET(C103,0,BI100+21,1,7),"○")+COUNTIF(OFFSET(C103,0,BI100+28,1,BI103),"●")+COUNTIF(OFFSET(C103,10,1,7-BI103,),"●")))</f>
        <v>-</v>
      </c>
      <c r="AM103" s="145">
        <f>AY100</f>
        <v>0</v>
      </c>
      <c r="AN103" s="147">
        <f>IF(AU100=0,"対象外",AM103/AU100)</f>
        <v>0</v>
      </c>
      <c r="AO103" s="149" t="str">
        <f ca="1">IF(AU100=0,"対象外",IF(AM103/AU100&gt;=0.285,"達成",IF(AM103&gt;=BF103,"達成※","未")))</f>
        <v>未</v>
      </c>
      <c r="AP103" s="151">
        <f>AZ100</f>
        <v>0</v>
      </c>
      <c r="AQ103" s="153">
        <f>IFERROR(AP103/AV100,"")</f>
        <v>0</v>
      </c>
      <c r="AR103" s="39" t="s">
        <v>85</v>
      </c>
      <c r="AS103" s="40" t="s">
        <v>85</v>
      </c>
      <c r="AT103" s="186"/>
      <c r="AU103" s="156"/>
      <c r="AV103" s="170"/>
      <c r="AW103" s="156"/>
      <c r="AX103" s="170"/>
      <c r="AY103" s="170"/>
      <c r="AZ103" s="170"/>
      <c r="BA103" s="170"/>
      <c r="BB103" s="170"/>
      <c r="BC103" s="125"/>
      <c r="BD103" s="175"/>
      <c r="BE103" s="175"/>
      <c r="BF103" s="125">
        <f ca="1">IF(OR(BD101/AU100&lt;0.285,BD101=0),BD101,"-")</f>
        <v>8</v>
      </c>
      <c r="BG103" s="174">
        <f ca="1">IF(OR(BE101/AW100&lt;0.285,BE101=0),BE101,"-")</f>
        <v>8</v>
      </c>
      <c r="BH103" s="56" t="s">
        <v>110</v>
      </c>
      <c r="BI103" s="57">
        <f>MOD(BI102-BI100,7)</f>
        <v>5</v>
      </c>
      <c r="BJ103" s="125"/>
      <c r="BK103" s="125"/>
    </row>
    <row r="104" spans="1:63" s="18" customFormat="1" ht="12.95" customHeight="1" outlineLevel="1">
      <c r="A104" s="52"/>
      <c r="B104" s="242"/>
      <c r="C104" s="239"/>
      <c r="D104" s="239"/>
      <c r="E104" s="239"/>
      <c r="F104" s="239"/>
      <c r="G104" s="239"/>
      <c r="H104" s="239"/>
      <c r="I104" s="239"/>
      <c r="J104" s="239"/>
      <c r="K104" s="239"/>
      <c r="L104" s="239"/>
      <c r="M104" s="239"/>
      <c r="N104" s="239"/>
      <c r="O104" s="239"/>
      <c r="P104" s="239"/>
      <c r="Q104" s="239"/>
      <c r="R104" s="239"/>
      <c r="S104" s="239"/>
      <c r="T104" s="239"/>
      <c r="U104" s="239"/>
      <c r="V104" s="239"/>
      <c r="W104" s="239"/>
      <c r="X104" s="239"/>
      <c r="Y104" s="239"/>
      <c r="Z104" s="239"/>
      <c r="AA104" s="239"/>
      <c r="AB104" s="239"/>
      <c r="AC104" s="239"/>
      <c r="AD104" s="239"/>
      <c r="AE104" s="239"/>
      <c r="AF104" s="239"/>
      <c r="AG104" s="239"/>
      <c r="AH104" s="58" t="str">
        <f ca="1">IF(BI100=1,
IF((2-COUNTIF(OFFSET(C103,0,0,1,1),"外")-COUNTIF(OFFSET(C103,-10,BI92-1),"外"))&lt;=AH103,"達成","未"),
IF((2-COUNTIF(OFFSET(C103,0,MAX(5-WEEKDAY(C98,3),0),1,2),"外"))&lt;=AH103,"達成","未"))</f>
        <v>未</v>
      </c>
      <c r="AI104" s="54" t="str">
        <f ca="1">IF((2-COUNTIF(OFFSET($C103,0,$BI100+5,1,2),"外"))&lt;=AI103,"達成","未")</f>
        <v>未</v>
      </c>
      <c r="AJ104" s="54" t="str">
        <f ca="1">IF((2-COUNTIF(OFFSET($C103,0,$BI100+12,1,2),"外"))&lt;=AJ103,"達成","未")</f>
        <v>未</v>
      </c>
      <c r="AK104" s="54" t="str">
        <f ca="1">IF((2-COUNTIF(OFFSET($C103,0,$BI100+19,1,2),"外"))&lt;=AK103,"達成","未")</f>
        <v>未</v>
      </c>
      <c r="AL104" s="55" t="str">
        <f ca="1">IF((BI105+SIGN(BI100))&lt;5,"-",IF((2-COUNTIF(OFFSET($C103,0,$BI100+26,1,2),"外"))&lt;=AL103,"達成","未"))</f>
        <v>-</v>
      </c>
      <c r="AM104" s="163"/>
      <c r="AN104" s="164"/>
      <c r="AO104" s="165"/>
      <c r="AP104" s="166"/>
      <c r="AQ104" s="187"/>
      <c r="AR104" s="188">
        <f>COUNTIF(C105:AG106,"外")</f>
        <v>0</v>
      </c>
      <c r="AS104" s="190">
        <f ca="1">COUNTIF(OFFSET(C105,0,MAX(5-WEEKDAY(C98,3),0),1,MIN(7-WEEKDAY(C98,3),2)),"外")+COUNTIF(OFFSET(C105,0,MAX(5-WEEKDAY(C98,3),0)+7,1,2),"外")+COUNTIF(OFFSET(C105,0,MAX(5-WEEKDAY(C98,3),0)+14,1,2),"外")+COUNTIF(OFFSET(C105,0,MAX(5-WEEKDAY(C98,3),0)+21,1,2),"外")+IF(BI102-BI100&lt;27,0,COUNTIF(OFFSET(C105,0,BI100+26,1,MIN(7-BI103,2)),"外"))</f>
        <v>0</v>
      </c>
      <c r="AT104" s="186"/>
      <c r="AU104" s="156"/>
      <c r="AV104" s="170"/>
      <c r="AW104" s="156"/>
      <c r="AX104" s="170"/>
      <c r="AY104" s="170"/>
      <c r="AZ104" s="170"/>
      <c r="BA104" s="170"/>
      <c r="BB104" s="170"/>
      <c r="BC104" s="125"/>
      <c r="BD104" s="175"/>
      <c r="BE104" s="175"/>
      <c r="BF104" s="125"/>
      <c r="BG104" s="175"/>
      <c r="BH104" s="59" t="s">
        <v>112</v>
      </c>
      <c r="BI104" s="57">
        <f>SIGN(BI100)+SIGN(BI102)+BI105</f>
        <v>5</v>
      </c>
      <c r="BJ104" s="125"/>
      <c r="BK104" s="125"/>
    </row>
    <row r="105" spans="1:63" s="18" customFormat="1" ht="26.1" customHeight="1" outlineLevel="1">
      <c r="A105" s="52"/>
      <c r="B105" s="237" t="s">
        <v>137</v>
      </c>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53">
        <f ca="1">IF(BI100=7,COUNTIF(OFFSET($C105,0,0,1,$BI100),"○")+COUNTIF(OFFSET($C105,0,$BI100,1,7),"●"),COUNTIF(OFFSET($C105,0,0,1,$BI100),"○")+COUNTIF(OFFSET($C105,-10,DAY(EOMONTH(C98-1,0))-7+BI100,1,7-$BI100),"○")+COUNTIF(OFFSET(C105,0,BI100,1,7),"●"))</f>
        <v>0</v>
      </c>
      <c r="AI105" s="60">
        <f ca="1">COUNTIF(OFFSET($C105,0,$BI100,1,7),"○")+COUNTIF(OFFSET($C105,0,$BI100+7,1,7),"●")</f>
        <v>0</v>
      </c>
      <c r="AJ105" s="60">
        <f ca="1">COUNTIF(OFFSET($C105,0,$BI100+7,1,7),"○")+COUNTIF(OFFSET($C105,0,$BI100+14,1,7),"●")</f>
        <v>0</v>
      </c>
      <c r="AK105" s="60">
        <f ca="1">IF(BI105=3,COUNTIF(OFFSET($C105,0,$BI100+14,1,7),"○")+IFERROR(COUNTIF(OFFSET(C105,0,BI100+22,1,BI103),"●"),0)+COUNTIF(OFFSET(C105,10,0,1,7-BI103),"●"),COUNTIF(OFFSET($C105,0,$BI100+14,1,7),"○")+COUNTIF(OFFSET($C105,0,$BI100+21,1,7),"●"))</f>
        <v>0</v>
      </c>
      <c r="AL105" s="61" t="str">
        <f ca="1">IF((BI105+SIGN(BI100))&lt;5,"-",IF(BI103=0,COUNTIF(OFFSET(C105,0,BI100+21,1,7),"○")+COUNTIF(OFFSET(C105,10,0,1,7-BI103),"●"),COUNTIF(OFFSET(C105,0,BI100+21,1,7),"○")+COUNTIF(OFFSET(C105,0,BI100+28,1,BI103),"●")+COUNTIF(OFFSET(C105,10,1,7-BI103,),"●")))</f>
        <v>-</v>
      </c>
      <c r="AM105" s="145">
        <f>BA100</f>
        <v>0</v>
      </c>
      <c r="AN105" s="147">
        <f>IF(AU100=0,"対象外",AM105/AU100)</f>
        <v>0</v>
      </c>
      <c r="AO105" s="149" t="str">
        <f ca="1">IF(AU100=0,"対象外",IF(AM105/AU100&gt;=0.285,"達成",IF(AM105&gt;=BG103,"達成※","未")))</f>
        <v>未</v>
      </c>
      <c r="AP105" s="151">
        <f>BB100</f>
        <v>0</v>
      </c>
      <c r="AQ105" s="153">
        <f>IFERROR(AP105/AX100,"")</f>
        <v>0</v>
      </c>
      <c r="AR105" s="189"/>
      <c r="AS105" s="191"/>
      <c r="AT105" s="186"/>
      <c r="AU105" s="157"/>
      <c r="AV105" s="170"/>
      <c r="AW105" s="157"/>
      <c r="AX105" s="170"/>
      <c r="AY105" s="170"/>
      <c r="AZ105" s="170"/>
      <c r="BA105" s="170"/>
      <c r="BB105" s="170"/>
      <c r="BC105" s="125"/>
      <c r="BD105" s="176"/>
      <c r="BE105" s="176"/>
      <c r="BF105" s="125"/>
      <c r="BG105" s="176"/>
      <c r="BH105" s="63" t="s">
        <v>111</v>
      </c>
      <c r="BI105" s="92">
        <f>ROUNDDOWN((BI102-BI100)/7,0)</f>
        <v>3</v>
      </c>
      <c r="BJ105" s="125"/>
      <c r="BK105" s="125"/>
    </row>
    <row r="106" spans="1:63" s="18" customFormat="1" ht="14.25" outlineLevel="1" thickBot="1">
      <c r="A106" s="52"/>
      <c r="B106" s="238"/>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77" t="str">
        <f ca="1">IF(BI100=1,
IF((2-COUNTIF(OFFSET(C105,0,0,1,1),"外")-COUNTIF(OFFSET(C105,-10,BI92-1),"外"))&lt;=AH105,"達成","未"),
IF((2-COUNTIF(OFFSET(C105,0,MAX(5-WEEKDAY(C98,3),0),1,2),"外"))&lt;=AH105,"達成","未"))</f>
        <v>未</v>
      </c>
      <c r="AI106" s="66" t="str">
        <f ca="1">IF((2-COUNTIF(OFFSET($C105,0,$BI100+5,1,2),"外"))&lt;=AI105,"達成","未")</f>
        <v>未</v>
      </c>
      <c r="AJ106" s="66" t="str">
        <f ca="1">IF((2-COUNTIF(OFFSET($C105,0,$BI100+12,1,2),"外"))&lt;=AJ105,"達成","未")</f>
        <v>未</v>
      </c>
      <c r="AK106" s="66" t="str">
        <f ca="1">IF((2-COUNTIF(OFFSET($C105,0,$BI100+19,1,2),"外"))&lt;=AK105,"達成","未")</f>
        <v>未</v>
      </c>
      <c r="AL106" s="67" t="str">
        <f ca="1">IF((BI105+SIGN(BI100))&lt;5,"-",IF((2-COUNTIF(OFFSET($C105,0,$BI100+26,1,2),"外"))&lt;=AL105,"達成","未"))</f>
        <v>-</v>
      </c>
      <c r="AM106" s="146"/>
      <c r="AN106" s="148"/>
      <c r="AO106" s="150"/>
      <c r="AP106" s="152"/>
      <c r="AQ106" s="154"/>
      <c r="AR106" s="68"/>
      <c r="AS106" s="68"/>
      <c r="AT106" s="22"/>
      <c r="AU106" s="22"/>
      <c r="AV106" s="22"/>
      <c r="AW106" s="22"/>
      <c r="AX106" s="22"/>
      <c r="AY106" s="22"/>
      <c r="AZ106" s="22"/>
      <c r="BA106" s="22"/>
      <c r="BB106" s="22"/>
      <c r="BC106" s="69"/>
      <c r="BD106" s="69"/>
      <c r="BE106" s="69"/>
      <c r="BF106" s="69"/>
      <c r="BG106" s="69"/>
      <c r="BH106" s="69"/>
      <c r="BI106" s="69"/>
      <c r="BJ106" s="69"/>
    </row>
    <row r="107" spans="1:63" s="18" customFormat="1" ht="14.25" outlineLevel="1" thickBot="1">
      <c r="A107" s="12"/>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5"/>
      <c r="AI107" s="15"/>
      <c r="AJ107" s="15"/>
      <c r="AK107" s="15"/>
      <c r="AL107" s="15"/>
      <c r="AM107" s="15"/>
      <c r="AN107" s="15"/>
      <c r="AO107" s="15"/>
      <c r="AP107" s="15"/>
      <c r="AQ107" s="15"/>
      <c r="AR107" s="15"/>
      <c r="AS107" s="15"/>
      <c r="AT107" s="16"/>
      <c r="AU107" s="16"/>
      <c r="AV107" s="16"/>
      <c r="AW107" s="16"/>
      <c r="AX107" s="16"/>
      <c r="AY107" s="16"/>
      <c r="AZ107" s="16"/>
      <c r="BA107" s="16"/>
      <c r="BB107" s="16"/>
    </row>
    <row r="108" spans="1:63" s="18" customFormat="1" ht="12.95" customHeight="1" outlineLevel="1">
      <c r="A108" s="12"/>
      <c r="B108" s="29" t="s">
        <v>0</v>
      </c>
      <c r="C108" s="207">
        <f>DATE(YEAR(C98),MONTH(C98)+1,DAY(C98))</f>
        <v>46235</v>
      </c>
      <c r="D108" s="207"/>
      <c r="E108" s="207"/>
      <c r="F108" s="207"/>
      <c r="G108" s="207"/>
      <c r="H108" s="207"/>
      <c r="I108" s="207"/>
      <c r="J108" s="207"/>
      <c r="K108" s="207"/>
      <c r="L108" s="207"/>
      <c r="M108" s="207"/>
      <c r="N108" s="207"/>
      <c r="O108" s="207"/>
      <c r="P108" s="207"/>
      <c r="Q108" s="207"/>
      <c r="R108" s="207"/>
      <c r="S108" s="207"/>
      <c r="T108" s="207"/>
      <c r="U108" s="207"/>
      <c r="V108" s="207"/>
      <c r="W108" s="207"/>
      <c r="X108" s="207"/>
      <c r="Y108" s="207"/>
      <c r="Z108" s="207"/>
      <c r="AA108" s="207"/>
      <c r="AB108" s="207"/>
      <c r="AC108" s="207"/>
      <c r="AD108" s="207"/>
      <c r="AE108" s="207"/>
      <c r="AF108" s="207"/>
      <c r="AG108" s="208"/>
      <c r="AH108" s="209" t="s">
        <v>136</v>
      </c>
      <c r="AI108" s="210"/>
      <c r="AJ108" s="210"/>
      <c r="AK108" s="210"/>
      <c r="AL108" s="211"/>
      <c r="AM108" s="215" t="s">
        <v>50</v>
      </c>
      <c r="AN108" s="216"/>
      <c r="AO108" s="217"/>
      <c r="AP108" s="221" t="s">
        <v>11</v>
      </c>
      <c r="AQ108" s="222"/>
      <c r="AR108" s="199" t="s">
        <v>113</v>
      </c>
      <c r="AS108" s="202" t="s">
        <v>114</v>
      </c>
      <c r="AT108" s="205" t="s">
        <v>15</v>
      </c>
      <c r="AU108" s="155" t="s">
        <v>115</v>
      </c>
      <c r="AV108" s="197" t="s">
        <v>116</v>
      </c>
      <c r="AW108" s="155" t="s">
        <v>118</v>
      </c>
      <c r="AX108" s="197" t="s">
        <v>117</v>
      </c>
      <c r="AY108" s="155" t="s">
        <v>80</v>
      </c>
      <c r="AZ108" s="155" t="s">
        <v>81</v>
      </c>
      <c r="BA108" s="30" t="s">
        <v>82</v>
      </c>
      <c r="BB108" s="30" t="s">
        <v>83</v>
      </c>
      <c r="BC108" s="170" t="s">
        <v>52</v>
      </c>
      <c r="BD108" s="197" t="s">
        <v>119</v>
      </c>
      <c r="BE108" s="197" t="s">
        <v>120</v>
      </c>
      <c r="BF108" s="170" t="s">
        <v>121</v>
      </c>
      <c r="BG108" s="170" t="s">
        <v>122</v>
      </c>
      <c r="BH108" s="41"/>
      <c r="BI108" s="192" t="s">
        <v>100</v>
      </c>
      <c r="BJ108" s="170" t="s">
        <v>61</v>
      </c>
      <c r="BK108" s="125" t="s">
        <v>89</v>
      </c>
    </row>
    <row r="109" spans="1:63" s="18" customFormat="1" outlineLevel="1">
      <c r="A109" s="12"/>
      <c r="B109" s="32" t="s">
        <v>1</v>
      </c>
      <c r="C109" s="33">
        <f>DATE(YEAR(C108),MONTH(C108),DAY(C108))</f>
        <v>46235</v>
      </c>
      <c r="D109" s="33">
        <f>IF(MONTH(DATE(YEAR(C109),MONTH(C109),DAY(C109)+1))=MONTH($C108),DATE(YEAR(C109),MONTH(C109),DAY(C109)+1),"")</f>
        <v>46236</v>
      </c>
      <c r="E109" s="33">
        <f t="shared" ref="E109:AG109" si="21">IF(MONTH(DATE(YEAR(D109),MONTH(D109),DAY(D109)+1))=MONTH($C108),DATE(YEAR(D109),MONTH(D109),DAY(D109)+1),"")</f>
        <v>46237</v>
      </c>
      <c r="F109" s="33">
        <f t="shared" si="21"/>
        <v>46238</v>
      </c>
      <c r="G109" s="33">
        <f t="shared" si="21"/>
        <v>46239</v>
      </c>
      <c r="H109" s="33">
        <f t="shared" si="21"/>
        <v>46240</v>
      </c>
      <c r="I109" s="33">
        <f t="shared" si="21"/>
        <v>46241</v>
      </c>
      <c r="J109" s="33">
        <f t="shared" si="21"/>
        <v>46242</v>
      </c>
      <c r="K109" s="33">
        <f t="shared" si="21"/>
        <v>46243</v>
      </c>
      <c r="L109" s="33">
        <f t="shared" si="21"/>
        <v>46244</v>
      </c>
      <c r="M109" s="33">
        <f t="shared" si="21"/>
        <v>46245</v>
      </c>
      <c r="N109" s="33">
        <f t="shared" si="21"/>
        <v>46246</v>
      </c>
      <c r="O109" s="33">
        <f t="shared" si="21"/>
        <v>46247</v>
      </c>
      <c r="P109" s="33">
        <f t="shared" si="21"/>
        <v>46248</v>
      </c>
      <c r="Q109" s="33">
        <f t="shared" si="21"/>
        <v>46249</v>
      </c>
      <c r="R109" s="33">
        <f t="shared" si="21"/>
        <v>46250</v>
      </c>
      <c r="S109" s="33">
        <f t="shared" si="21"/>
        <v>46251</v>
      </c>
      <c r="T109" s="33">
        <f t="shared" si="21"/>
        <v>46252</v>
      </c>
      <c r="U109" s="33">
        <f t="shared" si="21"/>
        <v>46253</v>
      </c>
      <c r="V109" s="33">
        <f t="shared" si="21"/>
        <v>46254</v>
      </c>
      <c r="W109" s="33">
        <f t="shared" si="21"/>
        <v>46255</v>
      </c>
      <c r="X109" s="33">
        <f t="shared" si="21"/>
        <v>46256</v>
      </c>
      <c r="Y109" s="33">
        <f t="shared" si="21"/>
        <v>46257</v>
      </c>
      <c r="Z109" s="33">
        <f t="shared" si="21"/>
        <v>46258</v>
      </c>
      <c r="AA109" s="33">
        <f t="shared" si="21"/>
        <v>46259</v>
      </c>
      <c r="AB109" s="33">
        <f t="shared" si="21"/>
        <v>46260</v>
      </c>
      <c r="AC109" s="33">
        <f t="shared" si="21"/>
        <v>46261</v>
      </c>
      <c r="AD109" s="33">
        <f t="shared" si="21"/>
        <v>46262</v>
      </c>
      <c r="AE109" s="33">
        <f t="shared" si="21"/>
        <v>46263</v>
      </c>
      <c r="AF109" s="33">
        <f t="shared" si="21"/>
        <v>46264</v>
      </c>
      <c r="AG109" s="74">
        <f t="shared" si="21"/>
        <v>46265</v>
      </c>
      <c r="AH109" s="212"/>
      <c r="AI109" s="213"/>
      <c r="AJ109" s="213"/>
      <c r="AK109" s="213"/>
      <c r="AL109" s="214"/>
      <c r="AM109" s="218"/>
      <c r="AN109" s="219"/>
      <c r="AO109" s="220"/>
      <c r="AP109" s="223"/>
      <c r="AQ109" s="224"/>
      <c r="AR109" s="200"/>
      <c r="AS109" s="203"/>
      <c r="AT109" s="206"/>
      <c r="AU109" s="157"/>
      <c r="AV109" s="137"/>
      <c r="AW109" s="157"/>
      <c r="AX109" s="137"/>
      <c r="AY109" s="157"/>
      <c r="AZ109" s="157"/>
      <c r="BA109" s="35" t="s">
        <v>78</v>
      </c>
      <c r="BB109" s="35" t="s">
        <v>79</v>
      </c>
      <c r="BC109" s="170"/>
      <c r="BD109" s="198"/>
      <c r="BE109" s="198"/>
      <c r="BF109" s="125"/>
      <c r="BG109" s="125"/>
      <c r="BH109" s="62"/>
      <c r="BI109" s="193"/>
      <c r="BJ109" s="170"/>
      <c r="BK109" s="125"/>
    </row>
    <row r="110" spans="1:63" s="18" customFormat="1" ht="12.95" customHeight="1" outlineLevel="1">
      <c r="A110" s="12"/>
      <c r="B110" s="32" t="s">
        <v>2</v>
      </c>
      <c r="C110" s="78" t="str">
        <f t="shared" ref="C110:AG110" si="22">TEXT(C109,"aaa")</f>
        <v>土</v>
      </c>
      <c r="D110" s="78" t="str">
        <f t="shared" si="22"/>
        <v>日</v>
      </c>
      <c r="E110" s="78" t="str">
        <f t="shared" si="22"/>
        <v>月</v>
      </c>
      <c r="F110" s="78" t="str">
        <f t="shared" si="22"/>
        <v>火</v>
      </c>
      <c r="G110" s="78" t="str">
        <f t="shared" si="22"/>
        <v>水</v>
      </c>
      <c r="H110" s="78" t="str">
        <f t="shared" si="22"/>
        <v>木</v>
      </c>
      <c r="I110" s="78" t="str">
        <f t="shared" si="22"/>
        <v>金</v>
      </c>
      <c r="J110" s="78" t="str">
        <f t="shared" si="22"/>
        <v>土</v>
      </c>
      <c r="K110" s="78" t="str">
        <f t="shared" si="22"/>
        <v>日</v>
      </c>
      <c r="L110" s="78" t="str">
        <f t="shared" si="22"/>
        <v>月</v>
      </c>
      <c r="M110" s="78" t="str">
        <f t="shared" si="22"/>
        <v>火</v>
      </c>
      <c r="N110" s="78" t="str">
        <f t="shared" si="22"/>
        <v>水</v>
      </c>
      <c r="O110" s="78" t="str">
        <f t="shared" si="22"/>
        <v>木</v>
      </c>
      <c r="P110" s="78" t="str">
        <f t="shared" si="22"/>
        <v>金</v>
      </c>
      <c r="Q110" s="78" t="str">
        <f t="shared" si="22"/>
        <v>土</v>
      </c>
      <c r="R110" s="78" t="str">
        <f t="shared" si="22"/>
        <v>日</v>
      </c>
      <c r="S110" s="78" t="str">
        <f t="shared" si="22"/>
        <v>月</v>
      </c>
      <c r="T110" s="78" t="str">
        <f t="shared" si="22"/>
        <v>火</v>
      </c>
      <c r="U110" s="78" t="str">
        <f t="shared" si="22"/>
        <v>水</v>
      </c>
      <c r="V110" s="78" t="str">
        <f t="shared" si="22"/>
        <v>木</v>
      </c>
      <c r="W110" s="78" t="str">
        <f t="shared" si="22"/>
        <v>金</v>
      </c>
      <c r="X110" s="78" t="str">
        <f t="shared" si="22"/>
        <v>土</v>
      </c>
      <c r="Y110" s="78" t="str">
        <f t="shared" si="22"/>
        <v>日</v>
      </c>
      <c r="Z110" s="78" t="str">
        <f t="shared" si="22"/>
        <v>月</v>
      </c>
      <c r="AA110" s="78" t="str">
        <f t="shared" si="22"/>
        <v>火</v>
      </c>
      <c r="AB110" s="78" t="str">
        <f t="shared" si="22"/>
        <v>水</v>
      </c>
      <c r="AC110" s="78" t="str">
        <f t="shared" si="22"/>
        <v>木</v>
      </c>
      <c r="AD110" s="78" t="str">
        <f t="shared" si="22"/>
        <v>金</v>
      </c>
      <c r="AE110" s="78" t="str">
        <f t="shared" si="22"/>
        <v>土</v>
      </c>
      <c r="AF110" s="78" t="str">
        <f t="shared" si="22"/>
        <v>日</v>
      </c>
      <c r="AG110" s="79" t="str">
        <f t="shared" si="22"/>
        <v>月</v>
      </c>
      <c r="AH110" s="194" t="s">
        <v>90</v>
      </c>
      <c r="AI110" s="195" t="s">
        <v>91</v>
      </c>
      <c r="AJ110" s="195" t="s">
        <v>92</v>
      </c>
      <c r="AK110" s="195" t="s">
        <v>93</v>
      </c>
      <c r="AL110" s="196" t="s">
        <v>94</v>
      </c>
      <c r="AM110" s="177" t="s">
        <v>44</v>
      </c>
      <c r="AN110" s="178" t="s">
        <v>12</v>
      </c>
      <c r="AO110" s="179" t="s">
        <v>51</v>
      </c>
      <c r="AP110" s="180" t="s">
        <v>44</v>
      </c>
      <c r="AQ110" s="183" t="s">
        <v>13</v>
      </c>
      <c r="AR110" s="201"/>
      <c r="AS110" s="204"/>
      <c r="AT110" s="186">
        <f>COUNT(C109:AG109)</f>
        <v>31</v>
      </c>
      <c r="AU110" s="155">
        <f>AT110-AR112</f>
        <v>31</v>
      </c>
      <c r="AV110" s="170">
        <f>SUM(AU$8:AU113)</f>
        <v>299</v>
      </c>
      <c r="AW110" s="155">
        <f>AT110-AR114</f>
        <v>31</v>
      </c>
      <c r="AX110" s="170">
        <f>SUM(AW$8:AW113)</f>
        <v>299</v>
      </c>
      <c r="AY110" s="170">
        <f>COUNTIF(C113:AG113,"○")+COUNTIF(C113:AG113,"●")</f>
        <v>0</v>
      </c>
      <c r="AZ110" s="170">
        <f>SUM(AY$9:AY114)</f>
        <v>0</v>
      </c>
      <c r="BA110" s="170">
        <f>COUNTIF(C115:AG115,"○")+COUNTIF(C115:AG115,"●")</f>
        <v>0</v>
      </c>
      <c r="BB110" s="170">
        <f>SUM(BA$10:BA115)</f>
        <v>0</v>
      </c>
      <c r="BC110" s="125">
        <f>COUNTIF(C110:AG110,"土")+COUNTIF(C110:AG110,"日")</f>
        <v>10</v>
      </c>
      <c r="BD110" s="137"/>
      <c r="BE110" s="137"/>
      <c r="BF110" s="125" t="str">
        <f ca="1">IF(OR(BD111/AU110&lt;0.285,BD111=0),"特例","特例なし")</f>
        <v>特例なし</v>
      </c>
      <c r="BG110" s="125" t="str">
        <f ca="1">IF(OR(BE111/AW110&lt;0.285,BE111=0),"特例","特例なし")</f>
        <v>特例なし</v>
      </c>
      <c r="BH110" s="171" t="s">
        <v>108</v>
      </c>
      <c r="BI110" s="232">
        <f>ABS(IF(WEEKDAY(C108,3)=0,7,WEEKDAY(C108,3)-7))</f>
        <v>2</v>
      </c>
      <c r="BJ110" s="125">
        <f ca="1">IF($AO$340="計画",IF(AU110=0,1,IF(AO113="達成",1,IF(AO113="達成※",1,0))),IF(AW110=0,1,IF(AO115="達成",1,IF(AO115="達成※",1,0))))</f>
        <v>0</v>
      </c>
      <c r="BK110" s="125">
        <f ca="1">IF($AO$340="計画",IF(COUNTIF(AH114:AL114,"未")=0,1,0),IF(COUNTIF(AH116:AL116,"未")=0,1,0))</f>
        <v>0</v>
      </c>
    </row>
    <row r="111" spans="1:63" s="18" customFormat="1" ht="28.5" outlineLevel="1">
      <c r="A111" s="12"/>
      <c r="B111" s="169" t="s">
        <v>3</v>
      </c>
      <c r="C111" s="167" t="str">
        <f>IFERROR(VLOOKUP(C109,祝日一覧!$A:$C,3,FALSE),"")</f>
        <v/>
      </c>
      <c r="D111" s="167" t="str">
        <f>IFERROR(VLOOKUP(D109,祝日一覧!$A:$C,3,FALSE),"")</f>
        <v/>
      </c>
      <c r="E111" s="167" t="str">
        <f>IFERROR(VLOOKUP(E109,祝日一覧!$A:$C,3,FALSE),"")</f>
        <v/>
      </c>
      <c r="F111" s="167" t="str">
        <f>IFERROR(VLOOKUP(F109,祝日一覧!$A:$C,3,FALSE),"")</f>
        <v/>
      </c>
      <c r="G111" s="167" t="str">
        <f>IFERROR(VLOOKUP(G109,祝日一覧!$A:$C,3,FALSE),"")</f>
        <v/>
      </c>
      <c r="H111" s="167" t="str">
        <f>IFERROR(VLOOKUP(H109,祝日一覧!$A:$C,3,FALSE),"")</f>
        <v/>
      </c>
      <c r="I111" s="167" t="str">
        <f>IFERROR(VLOOKUP(I109,祝日一覧!$A:$C,3,FALSE),"")</f>
        <v/>
      </c>
      <c r="J111" s="167" t="str">
        <f>IFERROR(VLOOKUP(J109,祝日一覧!$A:$C,3,FALSE),"")</f>
        <v/>
      </c>
      <c r="K111" s="167" t="str">
        <f>IFERROR(VLOOKUP(K109,祝日一覧!$A:$C,3,FALSE),"")</f>
        <v/>
      </c>
      <c r="L111" s="167" t="str">
        <f>IFERROR(VLOOKUP(L109,祝日一覧!$A:$C,3,FALSE),"")</f>
        <v/>
      </c>
      <c r="M111" s="167" t="str">
        <f>IFERROR(VLOOKUP(M109,祝日一覧!$A:$C,3,FALSE),"")</f>
        <v>山の日</v>
      </c>
      <c r="N111" s="167" t="str">
        <f>IFERROR(VLOOKUP(N109,祝日一覧!$A:$C,3,FALSE),"")</f>
        <v/>
      </c>
      <c r="O111" s="167" t="str">
        <f>IFERROR(VLOOKUP(O109,祝日一覧!$A:$C,3,FALSE),"")</f>
        <v/>
      </c>
      <c r="P111" s="167" t="str">
        <f>IFERROR(VLOOKUP(P109,祝日一覧!$A:$C,3,FALSE),"")</f>
        <v/>
      </c>
      <c r="Q111" s="167" t="str">
        <f>IFERROR(VLOOKUP(Q109,祝日一覧!$A:$C,3,FALSE),"")</f>
        <v/>
      </c>
      <c r="R111" s="167" t="str">
        <f>IFERROR(VLOOKUP(R109,祝日一覧!$A:$C,3,FALSE),"")</f>
        <v/>
      </c>
      <c r="S111" s="167" t="str">
        <f>IFERROR(VLOOKUP(S109,祝日一覧!$A:$C,3,FALSE),"")</f>
        <v/>
      </c>
      <c r="T111" s="167" t="str">
        <f>IFERROR(VLOOKUP(T109,祝日一覧!$A:$C,3,FALSE),"")</f>
        <v/>
      </c>
      <c r="U111" s="167" t="str">
        <f>IFERROR(VLOOKUP(U109,祝日一覧!$A:$C,3,FALSE),"")</f>
        <v/>
      </c>
      <c r="V111" s="167" t="str">
        <f>IFERROR(VLOOKUP(V109,祝日一覧!$A:$C,3,FALSE),"")</f>
        <v/>
      </c>
      <c r="W111" s="167" t="str">
        <f>IFERROR(VLOOKUP(W109,祝日一覧!$A:$C,3,FALSE),"")</f>
        <v/>
      </c>
      <c r="X111" s="167" t="str">
        <f>IFERROR(VLOOKUP(X109,祝日一覧!$A:$C,3,FALSE),"")</f>
        <v/>
      </c>
      <c r="Y111" s="167" t="str">
        <f>IFERROR(VLOOKUP(Y109,祝日一覧!$A:$C,3,FALSE),"")</f>
        <v/>
      </c>
      <c r="Z111" s="167" t="str">
        <f>IFERROR(VLOOKUP(Z109,祝日一覧!$A:$C,3,FALSE),"")</f>
        <v/>
      </c>
      <c r="AA111" s="167" t="str">
        <f>IFERROR(VLOOKUP(AA109,祝日一覧!$A:$C,3,FALSE),"")</f>
        <v/>
      </c>
      <c r="AB111" s="167" t="str">
        <f>IFERROR(VLOOKUP(AB109,祝日一覧!$A:$C,3,FALSE),"")</f>
        <v/>
      </c>
      <c r="AC111" s="167" t="str">
        <f>IFERROR(VLOOKUP(AC109,祝日一覧!$A:$C,3,FALSE),"")</f>
        <v/>
      </c>
      <c r="AD111" s="167" t="str">
        <f>IFERROR(VLOOKUP(AD109,祝日一覧!$A:$C,3,FALSE),"")</f>
        <v/>
      </c>
      <c r="AE111" s="167" t="str">
        <f>IFERROR(VLOOKUP(AE109,祝日一覧!$A:$C,3,FALSE),"")</f>
        <v/>
      </c>
      <c r="AF111" s="167" t="str">
        <f>IFERROR(VLOOKUP(AF109,祝日一覧!$A:$C,3,FALSE),"")</f>
        <v/>
      </c>
      <c r="AG111" s="168" t="str">
        <f>IFERROR(VLOOKUP(AG109,祝日一覧!$A:$C,3,FALSE),"")</f>
        <v/>
      </c>
      <c r="AH111" s="194"/>
      <c r="AI111" s="195"/>
      <c r="AJ111" s="195"/>
      <c r="AK111" s="195"/>
      <c r="AL111" s="196"/>
      <c r="AM111" s="177"/>
      <c r="AN111" s="178"/>
      <c r="AO111" s="179"/>
      <c r="AP111" s="181"/>
      <c r="AQ111" s="184"/>
      <c r="AR111" s="39" t="s">
        <v>84</v>
      </c>
      <c r="AS111" s="40" t="s">
        <v>84</v>
      </c>
      <c r="AT111" s="186"/>
      <c r="AU111" s="156"/>
      <c r="AV111" s="170"/>
      <c r="AW111" s="156"/>
      <c r="AX111" s="170"/>
      <c r="AY111" s="170"/>
      <c r="AZ111" s="170"/>
      <c r="BA111" s="170"/>
      <c r="BB111" s="170"/>
      <c r="BC111" s="125"/>
      <c r="BD111" s="174">
        <f ca="1">BC110-AS112</f>
        <v>10</v>
      </c>
      <c r="BE111" s="174">
        <f ca="1">BC110-AS114</f>
        <v>10</v>
      </c>
      <c r="BF111" s="125"/>
      <c r="BG111" s="125"/>
      <c r="BH111" s="172"/>
      <c r="BI111" s="232">
        <f>WEEKDAY(C107,3)</f>
        <v>5</v>
      </c>
      <c r="BJ111" s="125"/>
      <c r="BK111" s="125"/>
    </row>
    <row r="112" spans="1:63" s="18" customFormat="1" ht="54" outlineLevel="1">
      <c r="A112" s="43"/>
      <c r="B112" s="169"/>
      <c r="C112" s="167"/>
      <c r="D112" s="167"/>
      <c r="E112" s="167"/>
      <c r="F112" s="167"/>
      <c r="G112" s="167"/>
      <c r="H112" s="167"/>
      <c r="I112" s="167"/>
      <c r="J112" s="167"/>
      <c r="K112" s="167"/>
      <c r="L112" s="167"/>
      <c r="M112" s="167"/>
      <c r="N112" s="167"/>
      <c r="O112" s="167"/>
      <c r="P112" s="167"/>
      <c r="Q112" s="167"/>
      <c r="R112" s="167"/>
      <c r="S112" s="167"/>
      <c r="T112" s="167"/>
      <c r="U112" s="167"/>
      <c r="V112" s="167"/>
      <c r="W112" s="167"/>
      <c r="X112" s="167"/>
      <c r="Y112" s="167"/>
      <c r="Z112" s="167"/>
      <c r="AA112" s="167"/>
      <c r="AB112" s="167"/>
      <c r="AC112" s="167"/>
      <c r="AD112" s="167"/>
      <c r="AE112" s="167"/>
      <c r="AF112" s="167"/>
      <c r="AG112" s="168"/>
      <c r="AH112" s="86" t="str">
        <f>IF($BI110=7,DBCS(1&amp;"日～"&amp;7&amp;"日"),DBCS("前"&amp;DAY(EOMONTH($C108-1,0))-6+$BI110&amp;"日～"&amp;$BI110&amp;"日"))</f>
        <v>前２７日～２日</v>
      </c>
      <c r="AI112" s="45" t="str">
        <f>DBCS($BI110+1&amp;"日～"&amp;$BI110+7&amp;"日")</f>
        <v>３日～９日</v>
      </c>
      <c r="AJ112" s="45" t="str">
        <f>DBCS($BI110+8&amp;"日～"&amp;$BI110+14&amp;"日")</f>
        <v>１０日～１６日</v>
      </c>
      <c r="AK112" s="45" t="str">
        <f>DBCS($BI110+15&amp;"日～"&amp;$BI110+21&amp;"日")</f>
        <v>１７日～２３日</v>
      </c>
      <c r="AL112" s="46" t="str">
        <f>IF(AND(BI110=7,BI113=0),"-",IF($BI115=3,"-",DBCS($BI110+22&amp;"日～"&amp;$BI110+28&amp;"日")))</f>
        <v>２４日～３０日</v>
      </c>
      <c r="AM112" s="177"/>
      <c r="AN112" s="178"/>
      <c r="AO112" s="179"/>
      <c r="AP112" s="182"/>
      <c r="AQ112" s="185"/>
      <c r="AR112" s="39">
        <f>COUNTIF(C113:AG114,"外")</f>
        <v>0</v>
      </c>
      <c r="AS112" s="40">
        <f ca="1">COUNTIF(OFFSET(C113,0,MAX(5-WEEKDAY(C108,3),0),1,MIN(7-WEEKDAY(C108,3),2)),"外")+COUNTIF(OFFSET(C113,0,MAX(5-WEEKDAY(C108,3),0)+7,1,2),"外")+COUNTIF(OFFSET(C113,0,MAX(5-WEEKDAY(C108,3),0)+14,1,2),"外")+COUNTIF(OFFSET(C113,0,MAX(5-WEEKDAY(C108,3),0)+21,1,2),"外")+IF(BI112-BI110&lt;27,0,COUNTIF(OFFSET(C113,0,BI110+26,1,MIN(7-BI113,2)),"外"))</f>
        <v>0</v>
      </c>
      <c r="AT112" s="186"/>
      <c r="AU112" s="156"/>
      <c r="AV112" s="170"/>
      <c r="AW112" s="156"/>
      <c r="AX112" s="170"/>
      <c r="AY112" s="170"/>
      <c r="AZ112" s="170"/>
      <c r="BA112" s="170"/>
      <c r="BB112" s="170"/>
      <c r="BC112" s="125"/>
      <c r="BD112" s="175"/>
      <c r="BE112" s="175"/>
      <c r="BF112" s="125"/>
      <c r="BG112" s="125"/>
      <c r="BH112" s="47" t="s">
        <v>109</v>
      </c>
      <c r="BI112" s="48">
        <f>DAY(EOMONTH(C108,0))</f>
        <v>31</v>
      </c>
      <c r="BJ112" s="125"/>
      <c r="BK112" s="125"/>
    </row>
    <row r="113" spans="1:63" s="18" customFormat="1" ht="26.45" customHeight="1" outlineLevel="1">
      <c r="A113" s="52"/>
      <c r="B113" s="161" t="s">
        <v>88</v>
      </c>
      <c r="C113" s="123"/>
      <c r="D113" s="123"/>
      <c r="E113" s="123"/>
      <c r="F113" s="123"/>
      <c r="G113" s="123"/>
      <c r="H113" s="123"/>
      <c r="I113" s="123"/>
      <c r="J113" s="123"/>
      <c r="K113" s="123"/>
      <c r="L113" s="123"/>
      <c r="M113" s="123"/>
      <c r="N113" s="123"/>
      <c r="O113" s="123"/>
      <c r="P113" s="123"/>
      <c r="Q113" s="123"/>
      <c r="R113" s="123"/>
      <c r="S113" s="123"/>
      <c r="T113" s="123"/>
      <c r="U113" s="123"/>
      <c r="V113" s="123"/>
      <c r="W113" s="123"/>
      <c r="X113" s="123"/>
      <c r="Y113" s="123"/>
      <c r="Z113" s="123"/>
      <c r="AA113" s="123"/>
      <c r="AB113" s="123"/>
      <c r="AC113" s="123"/>
      <c r="AD113" s="123"/>
      <c r="AE113" s="123"/>
      <c r="AF113" s="123"/>
      <c r="AG113" s="143"/>
      <c r="AH113" s="53">
        <f ca="1">IF(BI110=7,COUNTIF(OFFSET($C113,0,0,1,$BI110),"○")+COUNTIF(OFFSET($C113,0,$BI110,1,7),"●"),COUNTIF(OFFSET($C113,0,0,1,$BI110),"○")+COUNTIF(OFFSET($C113,-10,DAY(EOMONTH(C108-1,0))-7+BI110,1,7-$BI110),"○")+COUNTIF(OFFSET(C113,0,BI110,1,7),"●"))</f>
        <v>0</v>
      </c>
      <c r="AI113" s="54">
        <f ca="1">COUNTIF(OFFSET($C113,0,$BI110,1,7),"○")+COUNTIF(OFFSET($C113,0,$BI110+7,1,7),"●")</f>
        <v>0</v>
      </c>
      <c r="AJ113" s="54">
        <f ca="1">COUNTIF(OFFSET($C113,0,$BI110+7,1,7),"○")+COUNTIF(OFFSET($C113,0,$BI110+14,1,7),"●")</f>
        <v>0</v>
      </c>
      <c r="AK113" s="54">
        <f ca="1">IF(BI115=3,COUNTIF(OFFSET($C113,0,$BI110+14,1,7),"○")+IFERROR(COUNTIF(OFFSET(C113,0,BI110+22,1,BI113),"●"),0)+COUNTIF(OFFSET(C113,10,0,1,7-BI113),"●"),COUNTIF(OFFSET($C113,0,$BI110+14,1,7),"○")+COUNTIF(OFFSET($C113,0,$BI110+21,1,7),"●"))</f>
        <v>0</v>
      </c>
      <c r="AL113" s="55">
        <f ca="1">IF((BI115+SIGN(BI110))&lt;5,"-",IF(BI113=0,COUNTIF(OFFSET(C113,0,BI110+21,1,7),"○")+COUNTIF(OFFSET(C113,10,0,1,7-BI113),"●"),COUNTIF(OFFSET(C113,0,BI110+21,1,7),"○")+COUNTIF(OFFSET(C113,0,BI110+28,1,BI113),"●")+COUNTIF(OFFSET(C113,10,1,7-BI113,),"●")))</f>
        <v>0</v>
      </c>
      <c r="AM113" s="145">
        <f>AY110</f>
        <v>0</v>
      </c>
      <c r="AN113" s="147">
        <f>IF(AU110=0,"対象外",AM113/AU110)</f>
        <v>0</v>
      </c>
      <c r="AO113" s="149" t="str">
        <f ca="1">IF(AU110=0,"対象外",IF(AM113/AU110&gt;=0.285,"達成",IF(AM113&gt;=BF113,"達成※","未")))</f>
        <v>未</v>
      </c>
      <c r="AP113" s="151">
        <f>AZ110</f>
        <v>0</v>
      </c>
      <c r="AQ113" s="153">
        <f>IFERROR(AP113/AV110,"")</f>
        <v>0</v>
      </c>
      <c r="AR113" s="39" t="s">
        <v>85</v>
      </c>
      <c r="AS113" s="40" t="s">
        <v>85</v>
      </c>
      <c r="AT113" s="186"/>
      <c r="AU113" s="156"/>
      <c r="AV113" s="170"/>
      <c r="AW113" s="156"/>
      <c r="AX113" s="170"/>
      <c r="AY113" s="170"/>
      <c r="AZ113" s="170"/>
      <c r="BA113" s="170"/>
      <c r="BB113" s="170"/>
      <c r="BC113" s="125"/>
      <c r="BD113" s="175"/>
      <c r="BE113" s="175"/>
      <c r="BF113" s="125" t="str">
        <f ca="1">IF(OR(BD111/AU110&lt;0.285,BD111=0),BD111,"-")</f>
        <v>-</v>
      </c>
      <c r="BG113" s="174" t="str">
        <f ca="1">IF(OR(BE111/AW110&lt;0.285,BE111=0),BE111,"-")</f>
        <v>-</v>
      </c>
      <c r="BH113" s="56" t="s">
        <v>110</v>
      </c>
      <c r="BI113" s="57">
        <f>MOD(BI112-BI110,7)</f>
        <v>1</v>
      </c>
      <c r="BJ113" s="125"/>
      <c r="BK113" s="125"/>
    </row>
    <row r="114" spans="1:63" s="18" customFormat="1" ht="12.95" customHeight="1" outlineLevel="1">
      <c r="A114" s="52"/>
      <c r="B114" s="161"/>
      <c r="C114" s="123"/>
      <c r="D114" s="123"/>
      <c r="E114" s="123"/>
      <c r="F114" s="123"/>
      <c r="G114" s="123"/>
      <c r="H114" s="123"/>
      <c r="I114" s="123"/>
      <c r="J114" s="123"/>
      <c r="K114" s="123"/>
      <c r="L114" s="123"/>
      <c r="M114" s="123"/>
      <c r="N114" s="123"/>
      <c r="O114" s="123"/>
      <c r="P114" s="123"/>
      <c r="Q114" s="123"/>
      <c r="R114" s="123"/>
      <c r="S114" s="123"/>
      <c r="T114" s="123"/>
      <c r="U114" s="123"/>
      <c r="V114" s="123"/>
      <c r="W114" s="123"/>
      <c r="X114" s="123"/>
      <c r="Y114" s="123"/>
      <c r="Z114" s="123"/>
      <c r="AA114" s="123"/>
      <c r="AB114" s="123"/>
      <c r="AC114" s="123"/>
      <c r="AD114" s="123"/>
      <c r="AE114" s="123"/>
      <c r="AF114" s="123"/>
      <c r="AG114" s="143"/>
      <c r="AH114" s="58" t="str">
        <f ca="1">IF(BI110=1,
IF((2-COUNTIF(OFFSET(C113,0,0,1,1),"外")-COUNTIF(OFFSET(C113,-10,BI102-1),"外"))&lt;=AH113,"達成","未"),
IF((2-COUNTIF(OFFSET(C113,0,MAX(5-WEEKDAY(C108,3),0),1,2),"外"))&lt;=AH113,"達成","未"))</f>
        <v>未</v>
      </c>
      <c r="AI114" s="54" t="str">
        <f ca="1">IF((2-COUNTIF(OFFSET($C113,0,$BI110+5,1,2),"外"))&lt;=AI113,"達成","未")</f>
        <v>未</v>
      </c>
      <c r="AJ114" s="54" t="str">
        <f ca="1">IF((2-COUNTIF(OFFSET($C113,0,$BI110+12,1,2),"外"))&lt;=AJ113,"達成","未")</f>
        <v>未</v>
      </c>
      <c r="AK114" s="54" t="str">
        <f ca="1">IF((2-COUNTIF(OFFSET($C113,0,$BI110+19,1,2),"外"))&lt;=AK113,"達成","未")</f>
        <v>未</v>
      </c>
      <c r="AL114" s="55" t="str">
        <f ca="1">IF((BI115+SIGN(BI110))&lt;5,"-",IF((2-COUNTIF(OFFSET($C113,0,$BI110+26,1,2),"外"))&lt;=AL113,"達成","未"))</f>
        <v>未</v>
      </c>
      <c r="AM114" s="163"/>
      <c r="AN114" s="164"/>
      <c r="AO114" s="165"/>
      <c r="AP114" s="166"/>
      <c r="AQ114" s="187"/>
      <c r="AR114" s="188">
        <f>COUNTIF(C115:AG116,"外")</f>
        <v>0</v>
      </c>
      <c r="AS114" s="190">
        <f ca="1">COUNTIF(OFFSET(C115,0,MAX(5-WEEKDAY(C108,3),0),1,MIN(7-WEEKDAY(C108,3),2)),"外")+COUNTIF(OFFSET(C115,0,MAX(5-WEEKDAY(C108,3),0)+7,1,2),"外")+COUNTIF(OFFSET(C115,0,MAX(5-WEEKDAY(C108,3),0)+14,1,2),"外")+COUNTIF(OFFSET(C115,0,MAX(5-WEEKDAY(C108,3),0)+21,1,2),"外")+IF(BI112-BI110&lt;27,0,COUNTIF(OFFSET(C115,0,BI110+26,1,MIN(7-BI113,2)),"外"))</f>
        <v>0</v>
      </c>
      <c r="AT114" s="186"/>
      <c r="AU114" s="156"/>
      <c r="AV114" s="170"/>
      <c r="AW114" s="156"/>
      <c r="AX114" s="170"/>
      <c r="AY114" s="170"/>
      <c r="AZ114" s="170"/>
      <c r="BA114" s="170"/>
      <c r="BB114" s="170"/>
      <c r="BC114" s="125"/>
      <c r="BD114" s="175"/>
      <c r="BE114" s="175"/>
      <c r="BF114" s="125"/>
      <c r="BG114" s="175"/>
      <c r="BH114" s="59" t="s">
        <v>112</v>
      </c>
      <c r="BI114" s="57">
        <f>SIGN(BI110)+SIGN(BI113)+BI115</f>
        <v>6</v>
      </c>
      <c r="BJ114" s="125"/>
      <c r="BK114" s="125"/>
    </row>
    <row r="115" spans="1:63" s="18" customFormat="1" ht="26.45" customHeight="1" outlineLevel="1">
      <c r="A115" s="52"/>
      <c r="B115" s="161" t="s">
        <v>137</v>
      </c>
      <c r="C115" s="123"/>
      <c r="D115" s="123"/>
      <c r="E115" s="123"/>
      <c r="F115" s="123"/>
      <c r="G115" s="123"/>
      <c r="H115" s="123"/>
      <c r="I115" s="123"/>
      <c r="J115" s="123"/>
      <c r="K115" s="123"/>
      <c r="L115" s="123"/>
      <c r="M115" s="123"/>
      <c r="N115" s="123"/>
      <c r="O115" s="123"/>
      <c r="P115" s="123"/>
      <c r="Q115" s="123"/>
      <c r="R115" s="123"/>
      <c r="S115" s="123"/>
      <c r="T115" s="123"/>
      <c r="U115" s="123"/>
      <c r="V115" s="123"/>
      <c r="W115" s="123"/>
      <c r="X115" s="123"/>
      <c r="Y115" s="123"/>
      <c r="Z115" s="123"/>
      <c r="AA115" s="123"/>
      <c r="AB115" s="123"/>
      <c r="AC115" s="123"/>
      <c r="AD115" s="123"/>
      <c r="AE115" s="123"/>
      <c r="AF115" s="123"/>
      <c r="AG115" s="143"/>
      <c r="AH115" s="53">
        <f ca="1">IF(BI110=7,COUNTIF(OFFSET($C115,0,0,1,$BI110),"○")+COUNTIF(OFFSET($C115,0,$BI110,1,7),"●"),COUNTIF(OFFSET($C115,0,0,1,$BI110),"○")+COUNTIF(OFFSET($C115,-10,DAY(EOMONTH(C108-1,0))-7+BI110,1,7-$BI110),"○")+COUNTIF(OFFSET(C115,0,BI110,1,7),"●"))</f>
        <v>0</v>
      </c>
      <c r="AI115" s="60">
        <f ca="1">COUNTIF(OFFSET($C115,0,$BI110,1,7),"○")+COUNTIF(OFFSET($C115,0,$BI110+7,1,7),"●")</f>
        <v>0</v>
      </c>
      <c r="AJ115" s="60">
        <f ca="1">COUNTIF(OFFSET($C115,0,$BI110+7,1,7),"○")+COUNTIF(OFFSET($C115,0,$BI110+14,1,7),"●")</f>
        <v>0</v>
      </c>
      <c r="AK115" s="60">
        <f ca="1">IF(BI115=3,COUNTIF(OFFSET($C115,0,$BI110+14,1,7),"○")+IFERROR(COUNTIF(OFFSET(C115,0,BI110+22,1,BI113),"●"),0)+COUNTIF(OFFSET(C115,10,0,1,7-BI113),"●"),COUNTIF(OFFSET($C115,0,$BI110+14,1,7),"○")+COUNTIF(OFFSET($C115,0,$BI110+21,1,7),"●"))</f>
        <v>0</v>
      </c>
      <c r="AL115" s="61">
        <f ca="1">IF((BI115+SIGN(BI110))&lt;5,"-",IF(BI113=0,COUNTIF(OFFSET(C115,0,BI110+21,1,7),"○")+COUNTIF(OFFSET(C115,10,0,1,7-BI113),"●"),COUNTIF(OFFSET(C115,0,BI110+21,1,7),"○")+COUNTIF(OFFSET(C115,0,BI110+28,1,BI113),"●")+COUNTIF(OFFSET(C115,10,1,7-BI113,),"●")))</f>
        <v>0</v>
      </c>
      <c r="AM115" s="145">
        <f>BA110</f>
        <v>0</v>
      </c>
      <c r="AN115" s="147">
        <f>IF(AU110=0,"対象外",AM115/AU110)</f>
        <v>0</v>
      </c>
      <c r="AO115" s="149" t="str">
        <f ca="1">IF(AU110=0,"対象外",IF(AM115/AU110&gt;=0.285,"達成",IF(AM115&gt;=BG113,"達成※","未")))</f>
        <v>未</v>
      </c>
      <c r="AP115" s="151">
        <f>BB110</f>
        <v>0</v>
      </c>
      <c r="AQ115" s="153">
        <f>IFERROR(AP115/AX110,"")</f>
        <v>0</v>
      </c>
      <c r="AR115" s="189"/>
      <c r="AS115" s="191"/>
      <c r="AT115" s="186"/>
      <c r="AU115" s="157"/>
      <c r="AV115" s="170"/>
      <c r="AW115" s="157"/>
      <c r="AX115" s="170"/>
      <c r="AY115" s="170"/>
      <c r="AZ115" s="170"/>
      <c r="BA115" s="170"/>
      <c r="BB115" s="170"/>
      <c r="BC115" s="125"/>
      <c r="BD115" s="176"/>
      <c r="BE115" s="176"/>
      <c r="BF115" s="125"/>
      <c r="BG115" s="176"/>
      <c r="BH115" s="63" t="s">
        <v>111</v>
      </c>
      <c r="BI115" s="92">
        <f>ROUNDDOWN((BI112-BI110)/7,0)</f>
        <v>4</v>
      </c>
      <c r="BJ115" s="125"/>
      <c r="BK115" s="125"/>
    </row>
    <row r="116" spans="1:63" s="18" customFormat="1" ht="14.25" outlineLevel="1" thickBot="1">
      <c r="A116" s="52"/>
      <c r="B116" s="162"/>
      <c r="C116" s="142"/>
      <c r="D116" s="142"/>
      <c r="E116" s="142"/>
      <c r="F116" s="142"/>
      <c r="G116" s="142"/>
      <c r="H116" s="142"/>
      <c r="I116" s="142"/>
      <c r="J116" s="142"/>
      <c r="K116" s="142"/>
      <c r="L116" s="142"/>
      <c r="M116" s="142"/>
      <c r="N116" s="142"/>
      <c r="O116" s="142"/>
      <c r="P116" s="142"/>
      <c r="Q116" s="142"/>
      <c r="R116" s="142"/>
      <c r="S116" s="142"/>
      <c r="T116" s="142"/>
      <c r="U116" s="142"/>
      <c r="V116" s="142"/>
      <c r="W116" s="142"/>
      <c r="X116" s="142"/>
      <c r="Y116" s="142"/>
      <c r="Z116" s="142"/>
      <c r="AA116" s="142"/>
      <c r="AB116" s="142"/>
      <c r="AC116" s="142"/>
      <c r="AD116" s="142"/>
      <c r="AE116" s="142"/>
      <c r="AF116" s="142"/>
      <c r="AG116" s="144"/>
      <c r="AH116" s="77" t="str">
        <f ca="1">IF(BI110=1,
IF((2-COUNTIF(OFFSET(C115,0,0,1,1),"外")-COUNTIF(OFFSET(C115,-10,BI102-1),"外"))&lt;=AH115,"達成","未"),
IF((2-COUNTIF(OFFSET(C115,0,MAX(5-WEEKDAY(C108,3),0),1,2),"外"))&lt;=AH115,"達成","未"))</f>
        <v>未</v>
      </c>
      <c r="AI116" s="66" t="str">
        <f ca="1">IF((2-COUNTIF(OFFSET($C115,0,$BI110+5,1,2),"外"))&lt;=AI115,"達成","未")</f>
        <v>未</v>
      </c>
      <c r="AJ116" s="66" t="str">
        <f ca="1">IF((2-COUNTIF(OFFSET($C115,0,$BI110+12,1,2),"外"))&lt;=AJ115,"達成","未")</f>
        <v>未</v>
      </c>
      <c r="AK116" s="66" t="str">
        <f ca="1">IF((2-COUNTIF(OFFSET($C115,0,$BI110+19,1,2),"外"))&lt;=AK115,"達成","未")</f>
        <v>未</v>
      </c>
      <c r="AL116" s="67" t="str">
        <f ca="1">IF((BI115+SIGN(BI110))&lt;5,"-",IF((2-COUNTIF(OFFSET($C115,0,$BI110+26,1,2),"外"))&lt;=AL115,"達成","未"))</f>
        <v>未</v>
      </c>
      <c r="AM116" s="146"/>
      <c r="AN116" s="148"/>
      <c r="AO116" s="150"/>
      <c r="AP116" s="152"/>
      <c r="AQ116" s="154"/>
      <c r="AR116" s="68"/>
      <c r="AS116" s="68"/>
      <c r="AT116" s="22"/>
      <c r="AU116" s="22"/>
      <c r="AV116" s="22"/>
      <c r="AW116" s="22"/>
      <c r="AX116" s="22"/>
      <c r="AY116" s="22"/>
      <c r="AZ116" s="22"/>
      <c r="BA116" s="22"/>
      <c r="BB116" s="22"/>
      <c r="BC116" s="69"/>
      <c r="BD116" s="69"/>
      <c r="BE116" s="69"/>
      <c r="BF116" s="69"/>
      <c r="BG116" s="69"/>
      <c r="BH116" s="69"/>
      <c r="BI116" s="69"/>
      <c r="BJ116" s="69"/>
    </row>
    <row r="117" spans="1:63" s="18" customFormat="1" ht="14.25" outlineLevel="1" thickBot="1">
      <c r="A117" s="12"/>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5"/>
      <c r="AI117" s="15"/>
      <c r="AJ117" s="15"/>
      <c r="AK117" s="15"/>
      <c r="AL117" s="15"/>
      <c r="AM117" s="15"/>
      <c r="AN117" s="15"/>
      <c r="AO117" s="15"/>
      <c r="AP117" s="15"/>
      <c r="AQ117" s="15"/>
      <c r="AR117" s="15"/>
      <c r="AS117" s="15"/>
      <c r="AT117" s="16"/>
      <c r="AU117" s="16"/>
      <c r="AV117" s="16"/>
      <c r="AW117" s="16"/>
      <c r="AX117" s="16"/>
      <c r="AY117" s="16"/>
      <c r="AZ117" s="16"/>
      <c r="BA117" s="16"/>
      <c r="BB117" s="16"/>
    </row>
    <row r="118" spans="1:63" s="18" customFormat="1" ht="12.95" customHeight="1" outlineLevel="1">
      <c r="A118" s="12"/>
      <c r="B118" s="29" t="s">
        <v>0</v>
      </c>
      <c r="C118" s="207">
        <f>DATE(YEAR(C108),MONTH(C108)+1,DAY(C108))</f>
        <v>46266</v>
      </c>
      <c r="D118" s="207"/>
      <c r="E118" s="207"/>
      <c r="F118" s="207"/>
      <c r="G118" s="207"/>
      <c r="H118" s="207"/>
      <c r="I118" s="207"/>
      <c r="J118" s="207"/>
      <c r="K118" s="207"/>
      <c r="L118" s="207"/>
      <c r="M118" s="207"/>
      <c r="N118" s="207"/>
      <c r="O118" s="207"/>
      <c r="P118" s="207"/>
      <c r="Q118" s="207"/>
      <c r="R118" s="207"/>
      <c r="S118" s="207"/>
      <c r="T118" s="207"/>
      <c r="U118" s="207"/>
      <c r="V118" s="207"/>
      <c r="W118" s="207"/>
      <c r="X118" s="207"/>
      <c r="Y118" s="207"/>
      <c r="Z118" s="207"/>
      <c r="AA118" s="207"/>
      <c r="AB118" s="207"/>
      <c r="AC118" s="207"/>
      <c r="AD118" s="207"/>
      <c r="AE118" s="207"/>
      <c r="AF118" s="207"/>
      <c r="AG118" s="208"/>
      <c r="AH118" s="209" t="s">
        <v>136</v>
      </c>
      <c r="AI118" s="210"/>
      <c r="AJ118" s="210"/>
      <c r="AK118" s="210"/>
      <c r="AL118" s="211"/>
      <c r="AM118" s="215" t="s">
        <v>50</v>
      </c>
      <c r="AN118" s="216"/>
      <c r="AO118" s="217"/>
      <c r="AP118" s="221" t="s">
        <v>11</v>
      </c>
      <c r="AQ118" s="222"/>
      <c r="AR118" s="199" t="s">
        <v>113</v>
      </c>
      <c r="AS118" s="202" t="s">
        <v>114</v>
      </c>
      <c r="AT118" s="205" t="s">
        <v>15</v>
      </c>
      <c r="AU118" s="155" t="s">
        <v>115</v>
      </c>
      <c r="AV118" s="197" t="s">
        <v>116</v>
      </c>
      <c r="AW118" s="155" t="s">
        <v>118</v>
      </c>
      <c r="AX118" s="197" t="s">
        <v>117</v>
      </c>
      <c r="AY118" s="155" t="s">
        <v>80</v>
      </c>
      <c r="AZ118" s="155" t="s">
        <v>81</v>
      </c>
      <c r="BA118" s="30" t="s">
        <v>82</v>
      </c>
      <c r="BB118" s="30" t="s">
        <v>83</v>
      </c>
      <c r="BC118" s="170" t="s">
        <v>52</v>
      </c>
      <c r="BD118" s="197" t="s">
        <v>119</v>
      </c>
      <c r="BE118" s="197" t="s">
        <v>120</v>
      </c>
      <c r="BF118" s="170" t="s">
        <v>121</v>
      </c>
      <c r="BG118" s="170" t="s">
        <v>122</v>
      </c>
      <c r="BH118" s="41"/>
      <c r="BI118" s="192" t="s">
        <v>100</v>
      </c>
      <c r="BJ118" s="170" t="s">
        <v>61</v>
      </c>
      <c r="BK118" s="125" t="s">
        <v>89</v>
      </c>
    </row>
    <row r="119" spans="1:63" s="18" customFormat="1" outlineLevel="1">
      <c r="A119" s="12"/>
      <c r="B119" s="32" t="s">
        <v>1</v>
      </c>
      <c r="C119" s="33">
        <f>DATE(YEAR(C118),MONTH(C118),DAY(C118))</f>
        <v>46266</v>
      </c>
      <c r="D119" s="33">
        <f>IF(MONTH(DATE(YEAR(C119),MONTH(C119),DAY(C119)+1))=MONTH($C118),DATE(YEAR(C119),MONTH(C119),DAY(C119)+1),"")</f>
        <v>46267</v>
      </c>
      <c r="E119" s="33">
        <f t="shared" ref="E119:AG119" si="23">IF(MONTH(DATE(YEAR(D119),MONTH(D119),DAY(D119)+1))=MONTH($C118),DATE(YEAR(D119),MONTH(D119),DAY(D119)+1),"")</f>
        <v>46268</v>
      </c>
      <c r="F119" s="33">
        <f t="shared" si="23"/>
        <v>46269</v>
      </c>
      <c r="G119" s="33">
        <f t="shared" si="23"/>
        <v>46270</v>
      </c>
      <c r="H119" s="33">
        <f t="shared" si="23"/>
        <v>46271</v>
      </c>
      <c r="I119" s="33">
        <f t="shared" si="23"/>
        <v>46272</v>
      </c>
      <c r="J119" s="33">
        <f t="shared" si="23"/>
        <v>46273</v>
      </c>
      <c r="K119" s="33">
        <f t="shared" si="23"/>
        <v>46274</v>
      </c>
      <c r="L119" s="33">
        <f t="shared" si="23"/>
        <v>46275</v>
      </c>
      <c r="M119" s="33">
        <f t="shared" si="23"/>
        <v>46276</v>
      </c>
      <c r="N119" s="33">
        <f t="shared" si="23"/>
        <v>46277</v>
      </c>
      <c r="O119" s="33">
        <f t="shared" si="23"/>
        <v>46278</v>
      </c>
      <c r="P119" s="33">
        <f t="shared" si="23"/>
        <v>46279</v>
      </c>
      <c r="Q119" s="33">
        <f t="shared" si="23"/>
        <v>46280</v>
      </c>
      <c r="R119" s="33">
        <f t="shared" si="23"/>
        <v>46281</v>
      </c>
      <c r="S119" s="33">
        <f t="shared" si="23"/>
        <v>46282</v>
      </c>
      <c r="T119" s="33">
        <f t="shared" si="23"/>
        <v>46283</v>
      </c>
      <c r="U119" s="33">
        <f t="shared" si="23"/>
        <v>46284</v>
      </c>
      <c r="V119" s="33">
        <f t="shared" si="23"/>
        <v>46285</v>
      </c>
      <c r="W119" s="33">
        <f t="shared" si="23"/>
        <v>46286</v>
      </c>
      <c r="X119" s="33">
        <f t="shared" si="23"/>
        <v>46287</v>
      </c>
      <c r="Y119" s="33">
        <f t="shared" si="23"/>
        <v>46288</v>
      </c>
      <c r="Z119" s="33">
        <f t="shared" si="23"/>
        <v>46289</v>
      </c>
      <c r="AA119" s="33">
        <f t="shared" si="23"/>
        <v>46290</v>
      </c>
      <c r="AB119" s="33">
        <f t="shared" si="23"/>
        <v>46291</v>
      </c>
      <c r="AC119" s="33">
        <f t="shared" si="23"/>
        <v>46292</v>
      </c>
      <c r="AD119" s="33">
        <f t="shared" si="23"/>
        <v>46293</v>
      </c>
      <c r="AE119" s="33">
        <f t="shared" si="23"/>
        <v>46294</v>
      </c>
      <c r="AF119" s="33">
        <f t="shared" si="23"/>
        <v>46295</v>
      </c>
      <c r="AG119" s="74" t="str">
        <f t="shared" si="23"/>
        <v/>
      </c>
      <c r="AH119" s="212"/>
      <c r="AI119" s="213"/>
      <c r="AJ119" s="213"/>
      <c r="AK119" s="213"/>
      <c r="AL119" s="214"/>
      <c r="AM119" s="218"/>
      <c r="AN119" s="219"/>
      <c r="AO119" s="220"/>
      <c r="AP119" s="223"/>
      <c r="AQ119" s="224"/>
      <c r="AR119" s="200"/>
      <c r="AS119" s="203"/>
      <c r="AT119" s="206"/>
      <c r="AU119" s="157"/>
      <c r="AV119" s="137"/>
      <c r="AW119" s="157"/>
      <c r="AX119" s="137"/>
      <c r="AY119" s="157"/>
      <c r="AZ119" s="157"/>
      <c r="BA119" s="35" t="s">
        <v>78</v>
      </c>
      <c r="BB119" s="35" t="s">
        <v>79</v>
      </c>
      <c r="BC119" s="170"/>
      <c r="BD119" s="198"/>
      <c r="BE119" s="198"/>
      <c r="BF119" s="125"/>
      <c r="BG119" s="125"/>
      <c r="BH119" s="62"/>
      <c r="BI119" s="193"/>
      <c r="BJ119" s="170"/>
      <c r="BK119" s="125"/>
    </row>
    <row r="120" spans="1:63" s="18" customFormat="1" ht="12.95" customHeight="1" outlineLevel="1">
      <c r="A120" s="12"/>
      <c r="B120" s="32" t="s">
        <v>2</v>
      </c>
      <c r="C120" s="78" t="str">
        <f t="shared" ref="C120:AG120" si="24">TEXT(C119,"aaa")</f>
        <v>火</v>
      </c>
      <c r="D120" s="78" t="str">
        <f t="shared" si="24"/>
        <v>水</v>
      </c>
      <c r="E120" s="78" t="str">
        <f t="shared" si="24"/>
        <v>木</v>
      </c>
      <c r="F120" s="78" t="str">
        <f t="shared" si="24"/>
        <v>金</v>
      </c>
      <c r="G120" s="78" t="str">
        <f t="shared" si="24"/>
        <v>土</v>
      </c>
      <c r="H120" s="78" t="str">
        <f t="shared" si="24"/>
        <v>日</v>
      </c>
      <c r="I120" s="78" t="str">
        <f t="shared" si="24"/>
        <v>月</v>
      </c>
      <c r="J120" s="78" t="str">
        <f t="shared" si="24"/>
        <v>火</v>
      </c>
      <c r="K120" s="78" t="str">
        <f t="shared" si="24"/>
        <v>水</v>
      </c>
      <c r="L120" s="78" t="str">
        <f t="shared" si="24"/>
        <v>木</v>
      </c>
      <c r="M120" s="78" t="str">
        <f t="shared" si="24"/>
        <v>金</v>
      </c>
      <c r="N120" s="78" t="str">
        <f t="shared" si="24"/>
        <v>土</v>
      </c>
      <c r="O120" s="78" t="str">
        <f t="shared" si="24"/>
        <v>日</v>
      </c>
      <c r="P120" s="78" t="str">
        <f t="shared" si="24"/>
        <v>月</v>
      </c>
      <c r="Q120" s="78" t="str">
        <f t="shared" si="24"/>
        <v>火</v>
      </c>
      <c r="R120" s="78" t="str">
        <f t="shared" si="24"/>
        <v>水</v>
      </c>
      <c r="S120" s="78" t="str">
        <f t="shared" si="24"/>
        <v>木</v>
      </c>
      <c r="T120" s="78" t="str">
        <f t="shared" si="24"/>
        <v>金</v>
      </c>
      <c r="U120" s="78" t="str">
        <f t="shared" si="24"/>
        <v>土</v>
      </c>
      <c r="V120" s="78" t="str">
        <f t="shared" si="24"/>
        <v>日</v>
      </c>
      <c r="W120" s="78" t="str">
        <f t="shared" si="24"/>
        <v>月</v>
      </c>
      <c r="X120" s="78" t="str">
        <f t="shared" si="24"/>
        <v>火</v>
      </c>
      <c r="Y120" s="78" t="str">
        <f t="shared" si="24"/>
        <v>水</v>
      </c>
      <c r="Z120" s="78" t="str">
        <f t="shared" si="24"/>
        <v>木</v>
      </c>
      <c r="AA120" s="78" t="str">
        <f t="shared" si="24"/>
        <v>金</v>
      </c>
      <c r="AB120" s="78" t="str">
        <f t="shared" si="24"/>
        <v>土</v>
      </c>
      <c r="AC120" s="78" t="str">
        <f t="shared" si="24"/>
        <v>日</v>
      </c>
      <c r="AD120" s="78" t="str">
        <f t="shared" si="24"/>
        <v>月</v>
      </c>
      <c r="AE120" s="78" t="str">
        <f t="shared" si="24"/>
        <v>火</v>
      </c>
      <c r="AF120" s="78" t="str">
        <f t="shared" si="24"/>
        <v>水</v>
      </c>
      <c r="AG120" s="79" t="str">
        <f t="shared" si="24"/>
        <v/>
      </c>
      <c r="AH120" s="194" t="s">
        <v>90</v>
      </c>
      <c r="AI120" s="195" t="s">
        <v>91</v>
      </c>
      <c r="AJ120" s="195" t="s">
        <v>92</v>
      </c>
      <c r="AK120" s="195" t="s">
        <v>93</v>
      </c>
      <c r="AL120" s="196" t="s">
        <v>94</v>
      </c>
      <c r="AM120" s="177" t="s">
        <v>44</v>
      </c>
      <c r="AN120" s="178" t="s">
        <v>12</v>
      </c>
      <c r="AO120" s="179" t="s">
        <v>51</v>
      </c>
      <c r="AP120" s="180" t="s">
        <v>44</v>
      </c>
      <c r="AQ120" s="183" t="s">
        <v>13</v>
      </c>
      <c r="AR120" s="201"/>
      <c r="AS120" s="204"/>
      <c r="AT120" s="186">
        <f>COUNT(C119:AG119)</f>
        <v>30</v>
      </c>
      <c r="AU120" s="155">
        <f>AT120-AR122</f>
        <v>30</v>
      </c>
      <c r="AV120" s="170">
        <f>SUM(AU$8:AU123)</f>
        <v>329</v>
      </c>
      <c r="AW120" s="155">
        <f>AT120-AR124</f>
        <v>30</v>
      </c>
      <c r="AX120" s="170">
        <f>SUM(AW$8:AW123)</f>
        <v>329</v>
      </c>
      <c r="AY120" s="170">
        <f>COUNTIF(C123:AG123,"○")+COUNTIF(C123:AG123,"●")</f>
        <v>0</v>
      </c>
      <c r="AZ120" s="170">
        <f>SUM(AY$9:AY124)</f>
        <v>0</v>
      </c>
      <c r="BA120" s="170">
        <f>COUNTIF(C125:AG125,"○")+COUNTIF(C125:AG125,"●")</f>
        <v>0</v>
      </c>
      <c r="BB120" s="170">
        <f>SUM(BA$10:BA125)</f>
        <v>0</v>
      </c>
      <c r="BC120" s="125">
        <f>COUNTIF(C120:AG120,"土")+COUNTIF(C120:AG120,"日")</f>
        <v>8</v>
      </c>
      <c r="BD120" s="137"/>
      <c r="BE120" s="137"/>
      <c r="BF120" s="125" t="str">
        <f ca="1">IF(OR(BD121/AU120&lt;0.285,BD121=0),"特例","特例なし")</f>
        <v>特例</v>
      </c>
      <c r="BG120" s="125" t="str">
        <f ca="1">IF(OR(BE121/AW120&lt;0.285,BE121=0),"特例","特例なし")</f>
        <v>特例</v>
      </c>
      <c r="BH120" s="171" t="s">
        <v>108</v>
      </c>
      <c r="BI120" s="232">
        <f>ABS(IF(WEEKDAY(C118,3)=0,7,WEEKDAY(C118,3)-7))</f>
        <v>6</v>
      </c>
      <c r="BJ120" s="125">
        <f ca="1">IF($AO$340="計画",IF(AU120=0,1,IF(AO123="達成",1,IF(AO123="達成※",1,0))),IF(AW120=0,1,IF(AO125="達成",1,IF(AO125="達成※",1,0))))</f>
        <v>0</v>
      </c>
      <c r="BK120" s="125">
        <f ca="1">IF($AO$340="計画",IF(COUNTIF(AH124:AL124,"未")=0,1,0),IF(COUNTIF(AH126:AL126,"未")=0,1,0))</f>
        <v>0</v>
      </c>
    </row>
    <row r="121" spans="1:63" s="18" customFormat="1" ht="28.5" outlineLevel="1">
      <c r="A121" s="12"/>
      <c r="B121" s="169" t="s">
        <v>3</v>
      </c>
      <c r="C121" s="167" t="str">
        <f>IFERROR(VLOOKUP(C119,祝日一覧!$A:$C,3,FALSE),"")</f>
        <v/>
      </c>
      <c r="D121" s="167" t="str">
        <f>IFERROR(VLOOKUP(D119,祝日一覧!$A:$C,3,FALSE),"")</f>
        <v/>
      </c>
      <c r="E121" s="167" t="str">
        <f>IFERROR(VLOOKUP(E119,祝日一覧!$A:$C,3,FALSE),"")</f>
        <v/>
      </c>
      <c r="F121" s="167" t="str">
        <f>IFERROR(VLOOKUP(F119,祝日一覧!$A:$C,3,FALSE),"")</f>
        <v/>
      </c>
      <c r="G121" s="167" t="str">
        <f>IFERROR(VLOOKUP(G119,祝日一覧!$A:$C,3,FALSE),"")</f>
        <v/>
      </c>
      <c r="H121" s="167" t="str">
        <f>IFERROR(VLOOKUP(H119,祝日一覧!$A:$C,3,FALSE),"")</f>
        <v/>
      </c>
      <c r="I121" s="167" t="str">
        <f>IFERROR(VLOOKUP(I119,祝日一覧!$A:$C,3,FALSE),"")</f>
        <v/>
      </c>
      <c r="J121" s="167" t="str">
        <f>IFERROR(VLOOKUP(J119,祝日一覧!$A:$C,3,FALSE),"")</f>
        <v/>
      </c>
      <c r="K121" s="167" t="str">
        <f>IFERROR(VLOOKUP(K119,祝日一覧!$A:$C,3,FALSE),"")</f>
        <v/>
      </c>
      <c r="L121" s="167" t="str">
        <f>IFERROR(VLOOKUP(L119,祝日一覧!$A:$C,3,FALSE),"")</f>
        <v/>
      </c>
      <c r="M121" s="167" t="str">
        <f>IFERROR(VLOOKUP(M119,祝日一覧!$A:$C,3,FALSE),"")</f>
        <v/>
      </c>
      <c r="N121" s="167" t="str">
        <f>IFERROR(VLOOKUP(N119,祝日一覧!$A:$C,3,FALSE),"")</f>
        <v/>
      </c>
      <c r="O121" s="167" t="str">
        <f>IFERROR(VLOOKUP(O119,祝日一覧!$A:$C,3,FALSE),"")</f>
        <v/>
      </c>
      <c r="P121" s="167" t="str">
        <f>IFERROR(VLOOKUP(P119,祝日一覧!$A:$C,3,FALSE),"")</f>
        <v/>
      </c>
      <c r="Q121" s="167" t="str">
        <f>IFERROR(VLOOKUP(Q119,祝日一覧!$A:$C,3,FALSE),"")</f>
        <v/>
      </c>
      <c r="R121" s="167" t="str">
        <f>IFERROR(VLOOKUP(R119,祝日一覧!$A:$C,3,FALSE),"")</f>
        <v/>
      </c>
      <c r="S121" s="167" t="str">
        <f>IFERROR(VLOOKUP(S119,祝日一覧!$A:$C,3,FALSE),"")</f>
        <v/>
      </c>
      <c r="T121" s="167" t="str">
        <f>IFERROR(VLOOKUP(T119,祝日一覧!$A:$C,3,FALSE),"")</f>
        <v/>
      </c>
      <c r="U121" s="167" t="str">
        <f>IFERROR(VLOOKUP(U119,祝日一覧!$A:$C,3,FALSE),"")</f>
        <v/>
      </c>
      <c r="V121" s="167" t="str">
        <f>IFERROR(VLOOKUP(V119,祝日一覧!$A:$C,3,FALSE),"")</f>
        <v/>
      </c>
      <c r="W121" s="167" t="str">
        <f>IFERROR(VLOOKUP(W119,祝日一覧!$A:$C,3,FALSE),"")</f>
        <v>敬老の日</v>
      </c>
      <c r="X121" s="167" t="str">
        <f>IFERROR(VLOOKUP(X119,祝日一覧!$A:$C,3,FALSE),"")</f>
        <v>国民の休日</v>
      </c>
      <c r="Y121" s="167" t="str">
        <f>IFERROR(VLOOKUP(Y119,祝日一覧!$A:$C,3,FALSE),"")</f>
        <v>秋分の日</v>
      </c>
      <c r="Z121" s="167" t="str">
        <f>IFERROR(VLOOKUP(Z119,祝日一覧!$A:$C,3,FALSE),"")</f>
        <v/>
      </c>
      <c r="AA121" s="167" t="str">
        <f>IFERROR(VLOOKUP(AA119,祝日一覧!$A:$C,3,FALSE),"")</f>
        <v/>
      </c>
      <c r="AB121" s="167" t="str">
        <f>IFERROR(VLOOKUP(AB119,祝日一覧!$A:$C,3,FALSE),"")</f>
        <v/>
      </c>
      <c r="AC121" s="167" t="str">
        <f>IFERROR(VLOOKUP(AC119,祝日一覧!$A:$C,3,FALSE),"")</f>
        <v/>
      </c>
      <c r="AD121" s="167" t="str">
        <f>IFERROR(VLOOKUP(AD119,祝日一覧!$A:$C,3,FALSE),"")</f>
        <v/>
      </c>
      <c r="AE121" s="167" t="str">
        <f>IFERROR(VLOOKUP(AE119,祝日一覧!$A:$C,3,FALSE),"")</f>
        <v/>
      </c>
      <c r="AF121" s="167" t="str">
        <f>IFERROR(VLOOKUP(AF119,祝日一覧!$A:$C,3,FALSE),"")</f>
        <v/>
      </c>
      <c r="AG121" s="168" t="str">
        <f>IFERROR(VLOOKUP(AG119,祝日一覧!$A:$C,3,FALSE),"")</f>
        <v/>
      </c>
      <c r="AH121" s="194"/>
      <c r="AI121" s="195"/>
      <c r="AJ121" s="195"/>
      <c r="AK121" s="195"/>
      <c r="AL121" s="196"/>
      <c r="AM121" s="177"/>
      <c r="AN121" s="178"/>
      <c r="AO121" s="179"/>
      <c r="AP121" s="181"/>
      <c r="AQ121" s="184"/>
      <c r="AR121" s="39" t="s">
        <v>84</v>
      </c>
      <c r="AS121" s="40" t="s">
        <v>84</v>
      </c>
      <c r="AT121" s="186"/>
      <c r="AU121" s="156"/>
      <c r="AV121" s="170"/>
      <c r="AW121" s="156"/>
      <c r="AX121" s="170"/>
      <c r="AY121" s="170"/>
      <c r="AZ121" s="170"/>
      <c r="BA121" s="170"/>
      <c r="BB121" s="170"/>
      <c r="BC121" s="125"/>
      <c r="BD121" s="174">
        <f ca="1">BC120-AS122</f>
        <v>8</v>
      </c>
      <c r="BE121" s="174">
        <f ca="1">BC120-AS124</f>
        <v>8</v>
      </c>
      <c r="BF121" s="125"/>
      <c r="BG121" s="125"/>
      <c r="BH121" s="172"/>
      <c r="BI121" s="232">
        <f>WEEKDAY(C117,3)</f>
        <v>5</v>
      </c>
      <c r="BJ121" s="125"/>
      <c r="BK121" s="125"/>
    </row>
    <row r="122" spans="1:63" s="18" customFormat="1" ht="54" outlineLevel="1">
      <c r="A122" s="43"/>
      <c r="B122" s="169"/>
      <c r="C122" s="167"/>
      <c r="D122" s="167"/>
      <c r="E122" s="167"/>
      <c r="F122" s="167"/>
      <c r="G122" s="167"/>
      <c r="H122" s="167"/>
      <c r="I122" s="167"/>
      <c r="J122" s="167"/>
      <c r="K122" s="167"/>
      <c r="L122" s="167"/>
      <c r="M122" s="167"/>
      <c r="N122" s="167"/>
      <c r="O122" s="167"/>
      <c r="P122" s="167"/>
      <c r="Q122" s="167"/>
      <c r="R122" s="167"/>
      <c r="S122" s="167"/>
      <c r="T122" s="167"/>
      <c r="U122" s="167"/>
      <c r="V122" s="167"/>
      <c r="W122" s="167"/>
      <c r="X122" s="167"/>
      <c r="Y122" s="167"/>
      <c r="Z122" s="167"/>
      <c r="AA122" s="167"/>
      <c r="AB122" s="167"/>
      <c r="AC122" s="167"/>
      <c r="AD122" s="167"/>
      <c r="AE122" s="167"/>
      <c r="AF122" s="167"/>
      <c r="AG122" s="168"/>
      <c r="AH122" s="86" t="str">
        <f>IF($BI120=7,DBCS(1&amp;"日～"&amp;7&amp;"日"),DBCS("前"&amp;DAY(EOMONTH($C118-1,0))-6+$BI120&amp;"日～"&amp;$BI120&amp;"日"))</f>
        <v>前３１日～６日</v>
      </c>
      <c r="AI122" s="45" t="str">
        <f>DBCS($BI120+1&amp;"日～"&amp;$BI120+7&amp;"日")</f>
        <v>７日～１３日</v>
      </c>
      <c r="AJ122" s="45" t="str">
        <f>DBCS($BI120+8&amp;"日～"&amp;$BI120+14&amp;"日")</f>
        <v>１４日～２０日</v>
      </c>
      <c r="AK122" s="45" t="str">
        <f>DBCS($BI120+15&amp;"日～"&amp;$BI120+21&amp;"日")</f>
        <v>２１日～２７日</v>
      </c>
      <c r="AL122" s="46" t="str">
        <f>IF(AND(BI120=7,BI123=0),"-",IF($BI125=3,"-",DBCS($BI120+22&amp;"日～"&amp;$BI120+28&amp;"日")))</f>
        <v>-</v>
      </c>
      <c r="AM122" s="177"/>
      <c r="AN122" s="178"/>
      <c r="AO122" s="179"/>
      <c r="AP122" s="182"/>
      <c r="AQ122" s="185"/>
      <c r="AR122" s="39">
        <f>COUNTIF(C123:AG124,"外")</f>
        <v>0</v>
      </c>
      <c r="AS122" s="40">
        <f ca="1">COUNTIF(OFFSET(C123,0,MAX(5-WEEKDAY(C118,3),0),1,MIN(7-WEEKDAY(C118,3),2)),"外")+COUNTIF(OFFSET(C123,0,MAX(5-WEEKDAY(C118,3),0)+7,1,2),"外")+COUNTIF(OFFSET(C123,0,MAX(5-WEEKDAY(C118,3),0)+14,1,2),"外")+COUNTIF(OFFSET(C123,0,MAX(5-WEEKDAY(C118,3),0)+21,1,2),"外")+IF(BI122-BI120&lt;27,0,COUNTIF(OFFSET(C123,0,BI120+26,1,MIN(7-BI123,2)),"外"))</f>
        <v>0</v>
      </c>
      <c r="AT122" s="186"/>
      <c r="AU122" s="156"/>
      <c r="AV122" s="170"/>
      <c r="AW122" s="156"/>
      <c r="AX122" s="170"/>
      <c r="AY122" s="170"/>
      <c r="AZ122" s="170"/>
      <c r="BA122" s="170"/>
      <c r="BB122" s="170"/>
      <c r="BC122" s="125"/>
      <c r="BD122" s="175"/>
      <c r="BE122" s="175"/>
      <c r="BF122" s="125"/>
      <c r="BG122" s="125"/>
      <c r="BH122" s="47" t="s">
        <v>109</v>
      </c>
      <c r="BI122" s="48">
        <f>DAY(EOMONTH(C118,0))</f>
        <v>30</v>
      </c>
      <c r="BJ122" s="125"/>
      <c r="BK122" s="125"/>
    </row>
    <row r="123" spans="1:63" s="18" customFormat="1" ht="26.45" customHeight="1" outlineLevel="1">
      <c r="A123" s="52"/>
      <c r="B123" s="161" t="s">
        <v>88</v>
      </c>
      <c r="C123" s="123"/>
      <c r="D123" s="123"/>
      <c r="E123" s="123"/>
      <c r="F123" s="123"/>
      <c r="G123" s="123"/>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43"/>
      <c r="AH123" s="53">
        <f ca="1">IF(BI120=7,COUNTIF(OFFSET($C123,0,0,1,$BI120),"○")+COUNTIF(OFFSET($C123,0,$BI120,1,7),"●"),COUNTIF(OFFSET($C123,0,0,1,$BI120),"○")+COUNTIF(OFFSET($C123,-10,DAY(EOMONTH(C118-1,0))-7+BI120,1,7-$BI120),"○")+COUNTIF(OFFSET(C123,0,BI120,1,7),"●"))</f>
        <v>0</v>
      </c>
      <c r="AI123" s="54">
        <f ca="1">COUNTIF(OFFSET($C123,0,$BI120,1,7),"○")+COUNTIF(OFFSET($C123,0,$BI120+7,1,7),"●")</f>
        <v>0</v>
      </c>
      <c r="AJ123" s="54">
        <f ca="1">COUNTIF(OFFSET($C123,0,$BI120+7,1,7),"○")+COUNTIF(OFFSET($C123,0,$BI120+14,1,7),"●")</f>
        <v>0</v>
      </c>
      <c r="AK123" s="54">
        <f ca="1">IF(BI125=3,COUNTIF(OFFSET($C123,0,$BI120+14,1,7),"○")+IFERROR(COUNTIF(OFFSET(C123,0,BI120+22,1,BI123),"●"),0)+COUNTIF(OFFSET(C123,10,0,1,7-BI123),"●"),COUNTIF(OFFSET($C123,0,$BI120+14,1,7),"○")+COUNTIF(OFFSET($C123,0,$BI120+21,1,7),"●"))</f>
        <v>0</v>
      </c>
      <c r="AL123" s="55" t="str">
        <f ca="1">IF((BI125+SIGN(BI120))&lt;5,"-",IF(BI123=0,COUNTIF(OFFSET(C123,0,BI120+21,1,7),"○")+COUNTIF(OFFSET(C123,10,0,1,7-BI123),"●"),COUNTIF(OFFSET(C123,0,BI120+21,1,7),"○")+COUNTIF(OFFSET(C123,0,BI120+28,1,BI123),"●")+COUNTIF(OFFSET(C123,10,1,7-BI123,),"●")))</f>
        <v>-</v>
      </c>
      <c r="AM123" s="145">
        <f>AY120</f>
        <v>0</v>
      </c>
      <c r="AN123" s="147">
        <f>IF(AU120=0,"対象外",AM123/AU120)</f>
        <v>0</v>
      </c>
      <c r="AO123" s="149" t="str">
        <f ca="1">IF(AU120=0,"対象外",IF(AM123/AU120&gt;=0.285,"達成",IF(AM123&gt;=BF123,"達成※","未")))</f>
        <v>未</v>
      </c>
      <c r="AP123" s="151">
        <f>AZ120</f>
        <v>0</v>
      </c>
      <c r="AQ123" s="153">
        <f>IFERROR(AP123/AV120,"")</f>
        <v>0</v>
      </c>
      <c r="AR123" s="39" t="s">
        <v>85</v>
      </c>
      <c r="AS123" s="40" t="s">
        <v>85</v>
      </c>
      <c r="AT123" s="186"/>
      <c r="AU123" s="156"/>
      <c r="AV123" s="170"/>
      <c r="AW123" s="156"/>
      <c r="AX123" s="170"/>
      <c r="AY123" s="170"/>
      <c r="AZ123" s="170"/>
      <c r="BA123" s="170"/>
      <c r="BB123" s="170"/>
      <c r="BC123" s="125"/>
      <c r="BD123" s="175"/>
      <c r="BE123" s="175"/>
      <c r="BF123" s="125">
        <f ca="1">IF(OR(BD121/AU120&lt;0.285,BD121=0),BD121,"-")</f>
        <v>8</v>
      </c>
      <c r="BG123" s="174">
        <f ca="1">IF(OR(BE121/AW120&lt;0.285,BE121=0),BE121,"-")</f>
        <v>8</v>
      </c>
      <c r="BH123" s="56" t="s">
        <v>110</v>
      </c>
      <c r="BI123" s="57">
        <f>MOD(BI122-BI120,7)</f>
        <v>3</v>
      </c>
      <c r="BJ123" s="125"/>
      <c r="BK123" s="125"/>
    </row>
    <row r="124" spans="1:63" s="18" customFormat="1" ht="12.95" customHeight="1" outlineLevel="1">
      <c r="A124" s="52"/>
      <c r="B124" s="161"/>
      <c r="C124" s="123"/>
      <c r="D124" s="123"/>
      <c r="E124" s="123"/>
      <c r="F124" s="123"/>
      <c r="G124" s="123"/>
      <c r="H124" s="123"/>
      <c r="I124" s="123"/>
      <c r="J124" s="123"/>
      <c r="K124" s="123"/>
      <c r="L124" s="123"/>
      <c r="M124" s="123"/>
      <c r="N124" s="123"/>
      <c r="O124" s="123"/>
      <c r="P124" s="123"/>
      <c r="Q124" s="123"/>
      <c r="R124" s="123"/>
      <c r="S124" s="123"/>
      <c r="T124" s="123"/>
      <c r="U124" s="123"/>
      <c r="V124" s="123"/>
      <c r="W124" s="123"/>
      <c r="X124" s="123"/>
      <c r="Y124" s="123"/>
      <c r="Z124" s="123"/>
      <c r="AA124" s="123"/>
      <c r="AB124" s="123"/>
      <c r="AC124" s="123"/>
      <c r="AD124" s="123"/>
      <c r="AE124" s="123"/>
      <c r="AF124" s="123"/>
      <c r="AG124" s="143"/>
      <c r="AH124" s="58" t="str">
        <f ca="1">IF(BI120=1,
IF((2-COUNTIF(OFFSET(C123,0,0,1,1),"外")-COUNTIF(OFFSET(C123,-10,BI112-1),"外"))&lt;=AH123,"達成","未"),
IF((2-COUNTIF(OFFSET(C123,0,MAX(5-WEEKDAY(C118,3),0),1,2),"外"))&lt;=AH123,"達成","未"))</f>
        <v>未</v>
      </c>
      <c r="AI124" s="54" t="str">
        <f ca="1">IF((2-COUNTIF(OFFSET($C123,0,$BI120+5,1,2),"外"))&lt;=AI123,"達成","未")</f>
        <v>未</v>
      </c>
      <c r="AJ124" s="54" t="str">
        <f ca="1">IF((2-COUNTIF(OFFSET($C123,0,$BI120+12,1,2),"外"))&lt;=AJ123,"達成","未")</f>
        <v>未</v>
      </c>
      <c r="AK124" s="54" t="str">
        <f ca="1">IF((2-COUNTIF(OFFSET($C123,0,$BI120+19,1,2),"外"))&lt;=AK123,"達成","未")</f>
        <v>未</v>
      </c>
      <c r="AL124" s="55" t="str">
        <f ca="1">IF((BI125+SIGN(BI120))&lt;5,"-",IF((2-COUNTIF(OFFSET($C123,0,$BI120+26,1,2),"外"))&lt;=AL123,"達成","未"))</f>
        <v>-</v>
      </c>
      <c r="AM124" s="163"/>
      <c r="AN124" s="164"/>
      <c r="AO124" s="165"/>
      <c r="AP124" s="166"/>
      <c r="AQ124" s="187"/>
      <c r="AR124" s="188">
        <f>COUNTIF(C125:AG126,"外")</f>
        <v>0</v>
      </c>
      <c r="AS124" s="190">
        <f ca="1">COUNTIF(OFFSET(C125,0,MAX(5-WEEKDAY(C118,3),0),1,MIN(7-WEEKDAY(C118,3),2)),"外")+COUNTIF(OFFSET(C125,0,MAX(5-WEEKDAY(C118,3),0)+7,1,2),"外")+COUNTIF(OFFSET(C125,0,MAX(5-WEEKDAY(C118,3),0)+14,1,2),"外")+COUNTIF(OFFSET(C125,0,MAX(5-WEEKDAY(C118,3),0)+21,1,2),"外")+IF(BI122-BI120&lt;27,0,COUNTIF(OFFSET(C125,0,BI120+26,1,MIN(7-BI123,2)),"外"))</f>
        <v>0</v>
      </c>
      <c r="AT124" s="186"/>
      <c r="AU124" s="156"/>
      <c r="AV124" s="170"/>
      <c r="AW124" s="156"/>
      <c r="AX124" s="170"/>
      <c r="AY124" s="170"/>
      <c r="AZ124" s="170"/>
      <c r="BA124" s="170"/>
      <c r="BB124" s="170"/>
      <c r="BC124" s="125"/>
      <c r="BD124" s="175"/>
      <c r="BE124" s="175"/>
      <c r="BF124" s="125"/>
      <c r="BG124" s="175"/>
      <c r="BH124" s="59" t="s">
        <v>112</v>
      </c>
      <c r="BI124" s="57">
        <f>SIGN(BI120)+SIGN(BI123)+BI125</f>
        <v>5</v>
      </c>
      <c r="BJ124" s="125"/>
      <c r="BK124" s="125"/>
    </row>
    <row r="125" spans="1:63" s="18" customFormat="1" ht="26.45" customHeight="1" outlineLevel="1">
      <c r="A125" s="52"/>
      <c r="B125" s="161" t="s">
        <v>137</v>
      </c>
      <c r="C125" s="123"/>
      <c r="D125" s="123"/>
      <c r="E125" s="123"/>
      <c r="F125" s="123"/>
      <c r="G125" s="123"/>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43"/>
      <c r="AH125" s="53">
        <f ca="1">IF(BI120=7,COUNTIF(OFFSET($C125,0,0,1,$BI120),"○")+COUNTIF(OFFSET($C125,0,$BI120,1,7),"●"),COUNTIF(OFFSET($C125,0,0,1,$BI120),"○")+COUNTIF(OFFSET($C125,-10,DAY(EOMONTH(C118-1,0))-7+BI120,1,7-$BI120),"○")+COUNTIF(OFFSET(C125,0,BI120,1,7),"●"))</f>
        <v>0</v>
      </c>
      <c r="AI125" s="60">
        <f ca="1">COUNTIF(OFFSET($C125,0,$BI120,1,7),"○")+COUNTIF(OFFSET($C125,0,$BI120+7,1,7),"●")</f>
        <v>0</v>
      </c>
      <c r="AJ125" s="60">
        <f ca="1">COUNTIF(OFFSET($C125,0,$BI120+7,1,7),"○")+COUNTIF(OFFSET($C125,0,$BI120+14,1,7),"●")</f>
        <v>0</v>
      </c>
      <c r="AK125" s="60">
        <f ca="1">IF(BI125=3,COUNTIF(OFFSET($C125,0,$BI120+14,1,7),"○")+IFERROR(COUNTIF(OFFSET(C125,0,BI120+22,1,BI123),"●"),0)+COUNTIF(OFFSET(C125,10,0,1,7-BI123),"●"),COUNTIF(OFFSET($C125,0,$BI120+14,1,7),"○")+COUNTIF(OFFSET($C125,0,$BI120+21,1,7),"●"))</f>
        <v>0</v>
      </c>
      <c r="AL125" s="61" t="str">
        <f ca="1">IF((BI125+SIGN(BI120))&lt;5,"-",IF(BI123=0,COUNTIF(OFFSET(C125,0,BI120+21,1,7),"○")+COUNTIF(OFFSET(C125,10,0,1,7-BI123),"●"),COUNTIF(OFFSET(C125,0,BI120+21,1,7),"○")+COUNTIF(OFFSET(C125,0,BI120+28,1,BI123),"●")+COUNTIF(OFFSET(C125,10,1,7-BI123,),"●")))</f>
        <v>-</v>
      </c>
      <c r="AM125" s="145">
        <f>BA120</f>
        <v>0</v>
      </c>
      <c r="AN125" s="147">
        <f>IF(AU120=0,"対象外",AM125/AU120)</f>
        <v>0</v>
      </c>
      <c r="AO125" s="149" t="str">
        <f ca="1">IF(AU120=0,"対象外",IF(AM125/AU120&gt;=0.285,"達成",IF(AM125&gt;=BG123,"達成※","未")))</f>
        <v>未</v>
      </c>
      <c r="AP125" s="151">
        <f>BB120</f>
        <v>0</v>
      </c>
      <c r="AQ125" s="153">
        <f>IFERROR(AP125/AX120,"")</f>
        <v>0</v>
      </c>
      <c r="AR125" s="189"/>
      <c r="AS125" s="191"/>
      <c r="AT125" s="186"/>
      <c r="AU125" s="157"/>
      <c r="AV125" s="170"/>
      <c r="AW125" s="157"/>
      <c r="AX125" s="170"/>
      <c r="AY125" s="170"/>
      <c r="AZ125" s="170"/>
      <c r="BA125" s="170"/>
      <c r="BB125" s="170"/>
      <c r="BC125" s="125"/>
      <c r="BD125" s="176"/>
      <c r="BE125" s="176"/>
      <c r="BF125" s="125"/>
      <c r="BG125" s="176"/>
      <c r="BH125" s="63" t="s">
        <v>111</v>
      </c>
      <c r="BI125" s="92">
        <f>ROUNDDOWN((BI122-BI120)/7,0)</f>
        <v>3</v>
      </c>
      <c r="BJ125" s="125"/>
      <c r="BK125" s="125"/>
    </row>
    <row r="126" spans="1:63" s="18" customFormat="1" ht="14.25" outlineLevel="1" thickBot="1">
      <c r="A126" s="52"/>
      <c r="B126" s="162"/>
      <c r="C126" s="142"/>
      <c r="D126" s="142"/>
      <c r="E126" s="142"/>
      <c r="F126" s="142"/>
      <c r="G126" s="142"/>
      <c r="H126" s="142"/>
      <c r="I126" s="142"/>
      <c r="J126" s="142"/>
      <c r="K126" s="142"/>
      <c r="L126" s="142"/>
      <c r="M126" s="142"/>
      <c r="N126" s="142"/>
      <c r="O126" s="142"/>
      <c r="P126" s="142"/>
      <c r="Q126" s="142"/>
      <c r="R126" s="142"/>
      <c r="S126" s="142"/>
      <c r="T126" s="142"/>
      <c r="U126" s="142"/>
      <c r="V126" s="142"/>
      <c r="W126" s="142"/>
      <c r="X126" s="142"/>
      <c r="Y126" s="142"/>
      <c r="Z126" s="142"/>
      <c r="AA126" s="142"/>
      <c r="AB126" s="142"/>
      <c r="AC126" s="142"/>
      <c r="AD126" s="142"/>
      <c r="AE126" s="142"/>
      <c r="AF126" s="142"/>
      <c r="AG126" s="144"/>
      <c r="AH126" s="77" t="str">
        <f ca="1">IF(BI120=1,
IF((2-COUNTIF(OFFSET(C125,0,0,1,1),"外")-COUNTIF(OFFSET(C125,-10,BI112-1),"外"))&lt;=AH125,"達成","未"),
IF((2-COUNTIF(OFFSET(C125,0,MAX(5-WEEKDAY(C118,3),0),1,2),"外"))&lt;=AH125,"達成","未"))</f>
        <v>未</v>
      </c>
      <c r="AI126" s="66" t="str">
        <f ca="1">IF((2-COUNTIF(OFFSET($C125,0,$BI120+5,1,2),"外"))&lt;=AI125,"達成","未")</f>
        <v>未</v>
      </c>
      <c r="AJ126" s="66" t="str">
        <f ca="1">IF((2-COUNTIF(OFFSET($C125,0,$BI120+12,1,2),"外"))&lt;=AJ125,"達成","未")</f>
        <v>未</v>
      </c>
      <c r="AK126" s="66" t="str">
        <f ca="1">IF((2-COUNTIF(OFFSET($C125,0,$BI120+19,1,2),"外"))&lt;=AK125,"達成","未")</f>
        <v>未</v>
      </c>
      <c r="AL126" s="67" t="str">
        <f ca="1">IF((BI125+SIGN(BI120))&lt;5,"-",IF((2-COUNTIF(OFFSET($C125,0,$BI120+26,1,2),"外"))&lt;=AL125,"達成","未"))</f>
        <v>-</v>
      </c>
      <c r="AM126" s="146"/>
      <c r="AN126" s="148"/>
      <c r="AO126" s="150"/>
      <c r="AP126" s="152"/>
      <c r="AQ126" s="154"/>
      <c r="AR126" s="68"/>
      <c r="AS126" s="68"/>
      <c r="AT126" s="22"/>
      <c r="AU126" s="22"/>
      <c r="AV126" s="22"/>
      <c r="AW126" s="22"/>
      <c r="AX126" s="22"/>
      <c r="AY126" s="22"/>
      <c r="AZ126" s="22"/>
      <c r="BA126" s="22"/>
      <c r="BB126" s="22"/>
      <c r="BC126" s="69"/>
      <c r="BD126" s="69"/>
      <c r="BE126" s="69"/>
      <c r="BF126" s="69"/>
      <c r="BG126" s="69"/>
      <c r="BH126" s="69"/>
      <c r="BI126" s="69"/>
      <c r="BJ126" s="69"/>
    </row>
    <row r="127" spans="1:63" s="18" customFormat="1" ht="14.25" outlineLevel="1" thickBot="1">
      <c r="A127" s="12"/>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5"/>
      <c r="AI127" s="15"/>
      <c r="AJ127" s="15"/>
      <c r="AK127" s="15"/>
      <c r="AL127" s="15"/>
      <c r="AM127" s="15"/>
      <c r="AN127" s="15"/>
      <c r="AO127" s="15"/>
      <c r="AP127" s="15"/>
      <c r="AQ127" s="15"/>
      <c r="AR127" s="15"/>
      <c r="AS127" s="15"/>
      <c r="AT127" s="16"/>
      <c r="AU127" s="16"/>
      <c r="AV127" s="16"/>
      <c r="AW127" s="16"/>
      <c r="AX127" s="16"/>
      <c r="AY127" s="16"/>
      <c r="AZ127" s="16"/>
      <c r="BA127" s="16"/>
      <c r="BB127" s="16"/>
    </row>
    <row r="128" spans="1:63" s="18" customFormat="1" ht="12.95" customHeight="1" outlineLevel="1">
      <c r="A128" s="12"/>
      <c r="B128" s="29" t="s">
        <v>0</v>
      </c>
      <c r="C128" s="207">
        <f>DATE(YEAR(C118),MONTH(C118)+1,DAY(C118))</f>
        <v>46296</v>
      </c>
      <c r="D128" s="207"/>
      <c r="E128" s="207"/>
      <c r="F128" s="207"/>
      <c r="G128" s="207"/>
      <c r="H128" s="207"/>
      <c r="I128" s="207"/>
      <c r="J128" s="207"/>
      <c r="K128" s="207"/>
      <c r="L128" s="207"/>
      <c r="M128" s="207"/>
      <c r="N128" s="207"/>
      <c r="O128" s="207"/>
      <c r="P128" s="207"/>
      <c r="Q128" s="207"/>
      <c r="R128" s="207"/>
      <c r="S128" s="207"/>
      <c r="T128" s="207"/>
      <c r="U128" s="207"/>
      <c r="V128" s="207"/>
      <c r="W128" s="207"/>
      <c r="X128" s="207"/>
      <c r="Y128" s="207"/>
      <c r="Z128" s="207"/>
      <c r="AA128" s="207"/>
      <c r="AB128" s="207"/>
      <c r="AC128" s="207"/>
      <c r="AD128" s="207"/>
      <c r="AE128" s="207"/>
      <c r="AF128" s="207"/>
      <c r="AG128" s="208"/>
      <c r="AH128" s="209" t="s">
        <v>136</v>
      </c>
      <c r="AI128" s="210"/>
      <c r="AJ128" s="210"/>
      <c r="AK128" s="210"/>
      <c r="AL128" s="211"/>
      <c r="AM128" s="215" t="s">
        <v>50</v>
      </c>
      <c r="AN128" s="216"/>
      <c r="AO128" s="217"/>
      <c r="AP128" s="221" t="s">
        <v>11</v>
      </c>
      <c r="AQ128" s="222"/>
      <c r="AR128" s="199" t="s">
        <v>113</v>
      </c>
      <c r="AS128" s="202" t="s">
        <v>114</v>
      </c>
      <c r="AT128" s="205" t="s">
        <v>15</v>
      </c>
      <c r="AU128" s="155" t="s">
        <v>115</v>
      </c>
      <c r="AV128" s="197" t="s">
        <v>116</v>
      </c>
      <c r="AW128" s="155" t="s">
        <v>118</v>
      </c>
      <c r="AX128" s="197" t="s">
        <v>117</v>
      </c>
      <c r="AY128" s="155" t="s">
        <v>80</v>
      </c>
      <c r="AZ128" s="155" t="s">
        <v>81</v>
      </c>
      <c r="BA128" s="30" t="s">
        <v>82</v>
      </c>
      <c r="BB128" s="30" t="s">
        <v>83</v>
      </c>
      <c r="BC128" s="170" t="s">
        <v>52</v>
      </c>
      <c r="BD128" s="197" t="s">
        <v>119</v>
      </c>
      <c r="BE128" s="197" t="s">
        <v>120</v>
      </c>
      <c r="BF128" s="170" t="s">
        <v>121</v>
      </c>
      <c r="BG128" s="170" t="s">
        <v>122</v>
      </c>
      <c r="BH128" s="41"/>
      <c r="BI128" s="192" t="s">
        <v>100</v>
      </c>
      <c r="BJ128" s="170" t="s">
        <v>61</v>
      </c>
      <c r="BK128" s="125" t="s">
        <v>89</v>
      </c>
    </row>
    <row r="129" spans="1:63" s="18" customFormat="1" outlineLevel="1">
      <c r="A129" s="12"/>
      <c r="B129" s="32" t="s">
        <v>1</v>
      </c>
      <c r="C129" s="33">
        <f>DATE(YEAR(C128),MONTH(C128),DAY(C128))</f>
        <v>46296</v>
      </c>
      <c r="D129" s="33">
        <f>IF(MONTH(DATE(YEAR(C129),MONTH(C129),DAY(C129)+1))=MONTH($C128),DATE(YEAR(C129),MONTH(C129),DAY(C129)+1),"")</f>
        <v>46297</v>
      </c>
      <c r="E129" s="33">
        <f t="shared" ref="E129:AG129" si="25">IF(MONTH(DATE(YEAR(D129),MONTH(D129),DAY(D129)+1))=MONTH($C128),DATE(YEAR(D129),MONTH(D129),DAY(D129)+1),"")</f>
        <v>46298</v>
      </c>
      <c r="F129" s="33">
        <f t="shared" si="25"/>
        <v>46299</v>
      </c>
      <c r="G129" s="33">
        <f t="shared" si="25"/>
        <v>46300</v>
      </c>
      <c r="H129" s="33">
        <f t="shared" si="25"/>
        <v>46301</v>
      </c>
      <c r="I129" s="33">
        <f t="shared" si="25"/>
        <v>46302</v>
      </c>
      <c r="J129" s="33">
        <f t="shared" si="25"/>
        <v>46303</v>
      </c>
      <c r="K129" s="33">
        <f t="shared" si="25"/>
        <v>46304</v>
      </c>
      <c r="L129" s="33">
        <f t="shared" si="25"/>
        <v>46305</v>
      </c>
      <c r="M129" s="33">
        <f t="shared" si="25"/>
        <v>46306</v>
      </c>
      <c r="N129" s="33">
        <f t="shared" si="25"/>
        <v>46307</v>
      </c>
      <c r="O129" s="33">
        <f t="shared" si="25"/>
        <v>46308</v>
      </c>
      <c r="P129" s="33">
        <f t="shared" si="25"/>
        <v>46309</v>
      </c>
      <c r="Q129" s="33">
        <f t="shared" si="25"/>
        <v>46310</v>
      </c>
      <c r="R129" s="33">
        <f t="shared" si="25"/>
        <v>46311</v>
      </c>
      <c r="S129" s="33">
        <f t="shared" si="25"/>
        <v>46312</v>
      </c>
      <c r="T129" s="33">
        <f t="shared" si="25"/>
        <v>46313</v>
      </c>
      <c r="U129" s="33">
        <f t="shared" si="25"/>
        <v>46314</v>
      </c>
      <c r="V129" s="33">
        <f t="shared" si="25"/>
        <v>46315</v>
      </c>
      <c r="W129" s="33">
        <f t="shared" si="25"/>
        <v>46316</v>
      </c>
      <c r="X129" s="33">
        <f t="shared" si="25"/>
        <v>46317</v>
      </c>
      <c r="Y129" s="33">
        <f t="shared" si="25"/>
        <v>46318</v>
      </c>
      <c r="Z129" s="33">
        <f t="shared" si="25"/>
        <v>46319</v>
      </c>
      <c r="AA129" s="33">
        <f t="shared" si="25"/>
        <v>46320</v>
      </c>
      <c r="AB129" s="33">
        <f t="shared" si="25"/>
        <v>46321</v>
      </c>
      <c r="AC129" s="33">
        <f t="shared" si="25"/>
        <v>46322</v>
      </c>
      <c r="AD129" s="33">
        <f t="shared" si="25"/>
        <v>46323</v>
      </c>
      <c r="AE129" s="33">
        <f t="shared" si="25"/>
        <v>46324</v>
      </c>
      <c r="AF129" s="33">
        <f t="shared" si="25"/>
        <v>46325</v>
      </c>
      <c r="AG129" s="74">
        <f t="shared" si="25"/>
        <v>46326</v>
      </c>
      <c r="AH129" s="212"/>
      <c r="AI129" s="213"/>
      <c r="AJ129" s="213"/>
      <c r="AK129" s="213"/>
      <c r="AL129" s="214"/>
      <c r="AM129" s="218"/>
      <c r="AN129" s="219"/>
      <c r="AO129" s="220"/>
      <c r="AP129" s="223"/>
      <c r="AQ129" s="224"/>
      <c r="AR129" s="200"/>
      <c r="AS129" s="203"/>
      <c r="AT129" s="206"/>
      <c r="AU129" s="157"/>
      <c r="AV129" s="137"/>
      <c r="AW129" s="157"/>
      <c r="AX129" s="137"/>
      <c r="AY129" s="157"/>
      <c r="AZ129" s="157"/>
      <c r="BA129" s="35" t="s">
        <v>78</v>
      </c>
      <c r="BB129" s="35" t="s">
        <v>79</v>
      </c>
      <c r="BC129" s="170"/>
      <c r="BD129" s="198"/>
      <c r="BE129" s="198"/>
      <c r="BF129" s="125"/>
      <c r="BG129" s="125"/>
      <c r="BH129" s="62"/>
      <c r="BI129" s="193"/>
      <c r="BJ129" s="170"/>
      <c r="BK129" s="125"/>
    </row>
    <row r="130" spans="1:63" s="18" customFormat="1" ht="12.95" customHeight="1" outlineLevel="1">
      <c r="A130" s="12"/>
      <c r="B130" s="32" t="s">
        <v>2</v>
      </c>
      <c r="C130" s="78" t="str">
        <f t="shared" ref="C130:AG130" si="26">TEXT(C129,"aaa")</f>
        <v>木</v>
      </c>
      <c r="D130" s="78" t="str">
        <f t="shared" si="26"/>
        <v>金</v>
      </c>
      <c r="E130" s="78" t="str">
        <f t="shared" si="26"/>
        <v>土</v>
      </c>
      <c r="F130" s="78" t="str">
        <f t="shared" si="26"/>
        <v>日</v>
      </c>
      <c r="G130" s="78" t="str">
        <f t="shared" si="26"/>
        <v>月</v>
      </c>
      <c r="H130" s="78" t="str">
        <f t="shared" si="26"/>
        <v>火</v>
      </c>
      <c r="I130" s="78" t="str">
        <f t="shared" si="26"/>
        <v>水</v>
      </c>
      <c r="J130" s="78" t="str">
        <f t="shared" si="26"/>
        <v>木</v>
      </c>
      <c r="K130" s="78" t="str">
        <f t="shared" si="26"/>
        <v>金</v>
      </c>
      <c r="L130" s="78" t="str">
        <f t="shared" si="26"/>
        <v>土</v>
      </c>
      <c r="M130" s="78" t="str">
        <f t="shared" si="26"/>
        <v>日</v>
      </c>
      <c r="N130" s="78" t="str">
        <f t="shared" si="26"/>
        <v>月</v>
      </c>
      <c r="O130" s="78" t="str">
        <f t="shared" si="26"/>
        <v>火</v>
      </c>
      <c r="P130" s="78" t="str">
        <f t="shared" si="26"/>
        <v>水</v>
      </c>
      <c r="Q130" s="78" t="str">
        <f t="shared" si="26"/>
        <v>木</v>
      </c>
      <c r="R130" s="78" t="str">
        <f t="shared" si="26"/>
        <v>金</v>
      </c>
      <c r="S130" s="78" t="str">
        <f t="shared" si="26"/>
        <v>土</v>
      </c>
      <c r="T130" s="78" t="str">
        <f t="shared" si="26"/>
        <v>日</v>
      </c>
      <c r="U130" s="78" t="str">
        <f t="shared" si="26"/>
        <v>月</v>
      </c>
      <c r="V130" s="78" t="str">
        <f t="shared" si="26"/>
        <v>火</v>
      </c>
      <c r="W130" s="78" t="str">
        <f t="shared" si="26"/>
        <v>水</v>
      </c>
      <c r="X130" s="78" t="str">
        <f t="shared" si="26"/>
        <v>木</v>
      </c>
      <c r="Y130" s="78" t="str">
        <f t="shared" si="26"/>
        <v>金</v>
      </c>
      <c r="Z130" s="78" t="str">
        <f t="shared" si="26"/>
        <v>土</v>
      </c>
      <c r="AA130" s="78" t="str">
        <f t="shared" si="26"/>
        <v>日</v>
      </c>
      <c r="AB130" s="78" t="str">
        <f t="shared" si="26"/>
        <v>月</v>
      </c>
      <c r="AC130" s="78" t="str">
        <f t="shared" si="26"/>
        <v>火</v>
      </c>
      <c r="AD130" s="78" t="str">
        <f t="shared" si="26"/>
        <v>水</v>
      </c>
      <c r="AE130" s="78" t="str">
        <f t="shared" si="26"/>
        <v>木</v>
      </c>
      <c r="AF130" s="78" t="str">
        <f t="shared" si="26"/>
        <v>金</v>
      </c>
      <c r="AG130" s="79" t="str">
        <f t="shared" si="26"/>
        <v>土</v>
      </c>
      <c r="AH130" s="194" t="s">
        <v>90</v>
      </c>
      <c r="AI130" s="195" t="s">
        <v>91</v>
      </c>
      <c r="AJ130" s="195" t="s">
        <v>92</v>
      </c>
      <c r="AK130" s="195" t="s">
        <v>93</v>
      </c>
      <c r="AL130" s="196" t="s">
        <v>94</v>
      </c>
      <c r="AM130" s="177" t="s">
        <v>44</v>
      </c>
      <c r="AN130" s="178" t="s">
        <v>12</v>
      </c>
      <c r="AO130" s="179" t="s">
        <v>51</v>
      </c>
      <c r="AP130" s="180" t="s">
        <v>44</v>
      </c>
      <c r="AQ130" s="183" t="s">
        <v>13</v>
      </c>
      <c r="AR130" s="201"/>
      <c r="AS130" s="204"/>
      <c r="AT130" s="186">
        <f>COUNT(C129:AG129)</f>
        <v>31</v>
      </c>
      <c r="AU130" s="155">
        <f>AT130-AR132</f>
        <v>31</v>
      </c>
      <c r="AV130" s="170">
        <f>SUM(AU$8:AU133)</f>
        <v>360</v>
      </c>
      <c r="AW130" s="155">
        <f>AT130-AR134</f>
        <v>31</v>
      </c>
      <c r="AX130" s="170">
        <f>SUM(AW$8:AW133)</f>
        <v>360</v>
      </c>
      <c r="AY130" s="170">
        <f>COUNTIF(C133:AG133,"○")+COUNTIF(C133:AG133,"●")</f>
        <v>0</v>
      </c>
      <c r="AZ130" s="170">
        <f>SUM(AY$9:AY134)</f>
        <v>0</v>
      </c>
      <c r="BA130" s="170">
        <f>COUNTIF(C135:AG135,"○")+COUNTIF(C135:AG135,"●")</f>
        <v>0</v>
      </c>
      <c r="BB130" s="170">
        <f>SUM(BA$10:BA135)</f>
        <v>0</v>
      </c>
      <c r="BC130" s="125">
        <f>COUNTIF(C130:AG130,"土")+COUNTIF(C130:AG130,"日")</f>
        <v>9</v>
      </c>
      <c r="BD130" s="137"/>
      <c r="BE130" s="137"/>
      <c r="BF130" s="125" t="str">
        <f ca="1">IF(OR(BD131/AU130&lt;0.285,BD131=0),"特例","特例なし")</f>
        <v>特例なし</v>
      </c>
      <c r="BG130" s="125" t="str">
        <f ca="1">IF(OR(BE131/AW130&lt;0.285,BE131=0),"特例","特例なし")</f>
        <v>特例なし</v>
      </c>
      <c r="BH130" s="171" t="s">
        <v>108</v>
      </c>
      <c r="BI130" s="232">
        <f>ABS(IF(WEEKDAY(C128,3)=0,7,WEEKDAY(C128,3)-7))</f>
        <v>4</v>
      </c>
      <c r="BJ130" s="125">
        <f ca="1">IF($AO$340="計画",IF(AU130=0,1,IF(AO133="達成",1,IF(AO133="達成※",1,0))),IF(AW130=0,1,IF(AO135="達成",1,IF(AO135="達成※",1,0))))</f>
        <v>0</v>
      </c>
      <c r="BK130" s="125">
        <f ca="1">IF($AO$340="計画",IF(COUNTIF(AH134:AL134,"未")=0,1,0),IF(COUNTIF(AH136:AL136,"未")=0,1,0))</f>
        <v>0</v>
      </c>
    </row>
    <row r="131" spans="1:63" s="18" customFormat="1" ht="28.5" outlineLevel="1">
      <c r="A131" s="12"/>
      <c r="B131" s="169" t="s">
        <v>3</v>
      </c>
      <c r="C131" s="167" t="str">
        <f>IFERROR(VLOOKUP(C129,祝日一覧!$A:$C,3,FALSE),"")</f>
        <v/>
      </c>
      <c r="D131" s="167" t="str">
        <f>IFERROR(VLOOKUP(D129,祝日一覧!$A:$C,3,FALSE),"")</f>
        <v/>
      </c>
      <c r="E131" s="167" t="str">
        <f>IFERROR(VLOOKUP(E129,祝日一覧!$A:$C,3,FALSE),"")</f>
        <v/>
      </c>
      <c r="F131" s="167" t="str">
        <f>IFERROR(VLOOKUP(F129,祝日一覧!$A:$C,3,FALSE),"")</f>
        <v/>
      </c>
      <c r="G131" s="167" t="str">
        <f>IFERROR(VLOOKUP(G129,祝日一覧!$A:$C,3,FALSE),"")</f>
        <v/>
      </c>
      <c r="H131" s="167" t="str">
        <f>IFERROR(VLOOKUP(H129,祝日一覧!$A:$C,3,FALSE),"")</f>
        <v/>
      </c>
      <c r="I131" s="167" t="str">
        <f>IFERROR(VLOOKUP(I129,祝日一覧!$A:$C,3,FALSE),"")</f>
        <v/>
      </c>
      <c r="J131" s="167" t="str">
        <f>IFERROR(VLOOKUP(J129,祝日一覧!$A:$C,3,FALSE),"")</f>
        <v/>
      </c>
      <c r="K131" s="167" t="str">
        <f>IFERROR(VLOOKUP(K129,祝日一覧!$A:$C,3,FALSE),"")</f>
        <v/>
      </c>
      <c r="L131" s="167" t="str">
        <f>IFERROR(VLOOKUP(L129,祝日一覧!$A:$C,3,FALSE),"")</f>
        <v/>
      </c>
      <c r="M131" s="167" t="str">
        <f>IFERROR(VLOOKUP(M129,祝日一覧!$A:$C,3,FALSE),"")</f>
        <v/>
      </c>
      <c r="N131" s="167" t="str">
        <f>IFERROR(VLOOKUP(N129,祝日一覧!$A:$C,3,FALSE),"")</f>
        <v>スポーツの日</v>
      </c>
      <c r="O131" s="167" t="str">
        <f>IFERROR(VLOOKUP(O129,祝日一覧!$A:$C,3,FALSE),"")</f>
        <v/>
      </c>
      <c r="P131" s="167" t="str">
        <f>IFERROR(VLOOKUP(P129,祝日一覧!$A:$C,3,FALSE),"")</f>
        <v/>
      </c>
      <c r="Q131" s="167" t="str">
        <f>IFERROR(VLOOKUP(Q129,祝日一覧!$A:$C,3,FALSE),"")</f>
        <v/>
      </c>
      <c r="R131" s="167" t="str">
        <f>IFERROR(VLOOKUP(R129,祝日一覧!$A:$C,3,FALSE),"")</f>
        <v/>
      </c>
      <c r="S131" s="167" t="str">
        <f>IFERROR(VLOOKUP(S129,祝日一覧!$A:$C,3,FALSE),"")</f>
        <v/>
      </c>
      <c r="T131" s="167" t="str">
        <f>IFERROR(VLOOKUP(T129,祝日一覧!$A:$C,3,FALSE),"")</f>
        <v/>
      </c>
      <c r="U131" s="167" t="str">
        <f>IFERROR(VLOOKUP(U129,祝日一覧!$A:$C,3,FALSE),"")</f>
        <v/>
      </c>
      <c r="V131" s="167" t="str">
        <f>IFERROR(VLOOKUP(V129,祝日一覧!$A:$C,3,FALSE),"")</f>
        <v/>
      </c>
      <c r="W131" s="167" t="str">
        <f>IFERROR(VLOOKUP(W129,祝日一覧!$A:$C,3,FALSE),"")</f>
        <v/>
      </c>
      <c r="X131" s="167" t="str">
        <f>IFERROR(VLOOKUP(X129,祝日一覧!$A:$C,3,FALSE),"")</f>
        <v/>
      </c>
      <c r="Y131" s="167" t="str">
        <f>IFERROR(VLOOKUP(Y129,祝日一覧!$A:$C,3,FALSE),"")</f>
        <v/>
      </c>
      <c r="Z131" s="167" t="str">
        <f>IFERROR(VLOOKUP(Z129,祝日一覧!$A:$C,3,FALSE),"")</f>
        <v/>
      </c>
      <c r="AA131" s="167" t="str">
        <f>IFERROR(VLOOKUP(AA129,祝日一覧!$A:$C,3,FALSE),"")</f>
        <v/>
      </c>
      <c r="AB131" s="167" t="str">
        <f>IFERROR(VLOOKUP(AB129,祝日一覧!$A:$C,3,FALSE),"")</f>
        <v/>
      </c>
      <c r="AC131" s="167" t="str">
        <f>IFERROR(VLOOKUP(AC129,祝日一覧!$A:$C,3,FALSE),"")</f>
        <v/>
      </c>
      <c r="AD131" s="167" t="str">
        <f>IFERROR(VLOOKUP(AD129,祝日一覧!$A:$C,3,FALSE),"")</f>
        <v/>
      </c>
      <c r="AE131" s="167" t="str">
        <f>IFERROR(VLOOKUP(AE129,祝日一覧!$A:$C,3,FALSE),"")</f>
        <v/>
      </c>
      <c r="AF131" s="167" t="str">
        <f>IFERROR(VLOOKUP(AF129,祝日一覧!$A:$C,3,FALSE),"")</f>
        <v/>
      </c>
      <c r="AG131" s="168" t="str">
        <f>IFERROR(VLOOKUP(AG129,祝日一覧!$A:$C,3,FALSE),"")</f>
        <v/>
      </c>
      <c r="AH131" s="194"/>
      <c r="AI131" s="195"/>
      <c r="AJ131" s="195"/>
      <c r="AK131" s="195"/>
      <c r="AL131" s="196"/>
      <c r="AM131" s="177"/>
      <c r="AN131" s="178"/>
      <c r="AO131" s="179"/>
      <c r="AP131" s="181"/>
      <c r="AQ131" s="184"/>
      <c r="AR131" s="39" t="s">
        <v>84</v>
      </c>
      <c r="AS131" s="40" t="s">
        <v>84</v>
      </c>
      <c r="AT131" s="186"/>
      <c r="AU131" s="156"/>
      <c r="AV131" s="170"/>
      <c r="AW131" s="156"/>
      <c r="AX131" s="170"/>
      <c r="AY131" s="170"/>
      <c r="AZ131" s="170"/>
      <c r="BA131" s="170"/>
      <c r="BB131" s="170"/>
      <c r="BC131" s="125"/>
      <c r="BD131" s="174">
        <f ca="1">BC130-AS132</f>
        <v>9</v>
      </c>
      <c r="BE131" s="174">
        <f ca="1">BC130-AS134</f>
        <v>9</v>
      </c>
      <c r="BF131" s="125"/>
      <c r="BG131" s="125"/>
      <c r="BH131" s="172"/>
      <c r="BI131" s="232">
        <f>WEEKDAY(C127,3)</f>
        <v>5</v>
      </c>
      <c r="BJ131" s="125"/>
      <c r="BK131" s="125"/>
    </row>
    <row r="132" spans="1:63" s="18" customFormat="1" ht="54" outlineLevel="1">
      <c r="A132" s="43"/>
      <c r="B132" s="169"/>
      <c r="C132" s="167"/>
      <c r="D132" s="167"/>
      <c r="E132" s="167"/>
      <c r="F132" s="167"/>
      <c r="G132" s="167"/>
      <c r="H132" s="167"/>
      <c r="I132" s="167"/>
      <c r="J132" s="167"/>
      <c r="K132" s="167"/>
      <c r="L132" s="167"/>
      <c r="M132" s="167"/>
      <c r="N132" s="167"/>
      <c r="O132" s="167"/>
      <c r="P132" s="167"/>
      <c r="Q132" s="167"/>
      <c r="R132" s="167"/>
      <c r="S132" s="167"/>
      <c r="T132" s="167"/>
      <c r="U132" s="167"/>
      <c r="V132" s="167"/>
      <c r="W132" s="167"/>
      <c r="X132" s="167"/>
      <c r="Y132" s="167"/>
      <c r="Z132" s="167"/>
      <c r="AA132" s="167"/>
      <c r="AB132" s="167"/>
      <c r="AC132" s="167"/>
      <c r="AD132" s="167"/>
      <c r="AE132" s="167"/>
      <c r="AF132" s="167"/>
      <c r="AG132" s="168"/>
      <c r="AH132" s="86" t="str">
        <f>IF($BI130=7,DBCS(1&amp;"日～"&amp;7&amp;"日"),DBCS("前"&amp;DAY(EOMONTH($C128-1,0))-6+$BI130&amp;"日～"&amp;$BI130&amp;"日"))</f>
        <v>前２８日～４日</v>
      </c>
      <c r="AI132" s="45" t="str">
        <f>DBCS($BI130+1&amp;"日～"&amp;$BI130+7&amp;"日")</f>
        <v>５日～１１日</v>
      </c>
      <c r="AJ132" s="45" t="str">
        <f>DBCS($BI130+8&amp;"日～"&amp;$BI130+14&amp;"日")</f>
        <v>１２日～１８日</v>
      </c>
      <c r="AK132" s="45" t="str">
        <f>DBCS($BI130+15&amp;"日～"&amp;$BI130+21&amp;"日")</f>
        <v>１９日～２５日</v>
      </c>
      <c r="AL132" s="46" t="str">
        <f>IF(AND(BI130=7,BI133=0),"-",IF($BI135=3,"-",DBCS($BI130+22&amp;"日～"&amp;$BI130+28&amp;"日")))</f>
        <v>-</v>
      </c>
      <c r="AM132" s="177"/>
      <c r="AN132" s="178"/>
      <c r="AO132" s="179"/>
      <c r="AP132" s="182"/>
      <c r="AQ132" s="185"/>
      <c r="AR132" s="39">
        <f>COUNTIF(C133:AG134,"外")</f>
        <v>0</v>
      </c>
      <c r="AS132" s="40">
        <f ca="1">COUNTIF(OFFSET(C133,0,MAX(5-WEEKDAY(C128,3),0),1,MIN(7-WEEKDAY(C128,3),2)),"外")+COUNTIF(OFFSET(C133,0,MAX(5-WEEKDAY(C128,3),0)+7,1,2),"外")+COUNTIF(OFFSET(C133,0,MAX(5-WEEKDAY(C128,3),0)+14,1,2),"外")+COUNTIF(OFFSET(C133,0,MAX(5-WEEKDAY(C128,3),0)+21,1,2),"外")+IF(BI132-BI130&lt;27,0,COUNTIF(OFFSET(C133,0,BI130+26,1,MIN(7-BI133,2)),"外"))</f>
        <v>0</v>
      </c>
      <c r="AT132" s="186"/>
      <c r="AU132" s="156"/>
      <c r="AV132" s="170"/>
      <c r="AW132" s="156"/>
      <c r="AX132" s="170"/>
      <c r="AY132" s="170"/>
      <c r="AZ132" s="170"/>
      <c r="BA132" s="170"/>
      <c r="BB132" s="170"/>
      <c r="BC132" s="125"/>
      <c r="BD132" s="175"/>
      <c r="BE132" s="175"/>
      <c r="BF132" s="125"/>
      <c r="BG132" s="125"/>
      <c r="BH132" s="47" t="s">
        <v>109</v>
      </c>
      <c r="BI132" s="48">
        <f>DAY(EOMONTH(C128,0))</f>
        <v>31</v>
      </c>
      <c r="BJ132" s="125"/>
      <c r="BK132" s="125"/>
    </row>
    <row r="133" spans="1:63" s="18" customFormat="1" ht="26.45" customHeight="1" outlineLevel="1">
      <c r="A133" s="52"/>
      <c r="B133" s="161" t="s">
        <v>88</v>
      </c>
      <c r="C133" s="123"/>
      <c r="D133" s="123"/>
      <c r="E133" s="123"/>
      <c r="F133" s="123"/>
      <c r="G133" s="123"/>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43"/>
      <c r="AH133" s="53">
        <f ca="1">IF(BI130=7,COUNTIF(OFFSET($C133,0,0,1,$BI130),"○")+COUNTIF(OFFSET($C133,0,$BI130,1,7),"●"),COUNTIF(OFFSET($C133,0,0,1,$BI130),"○")+COUNTIF(OFFSET($C133,-10,DAY(EOMONTH(C128-1,0))-7+BI130,1,7-$BI130),"○")+COUNTIF(OFFSET(C133,0,BI130,1,7),"●"))</f>
        <v>0</v>
      </c>
      <c r="AI133" s="54">
        <f ca="1">COUNTIF(OFFSET($C133,0,$BI130,1,7),"○")+COUNTIF(OFFSET($C133,0,$BI130+7,1,7),"●")</f>
        <v>0</v>
      </c>
      <c r="AJ133" s="54">
        <f ca="1">COUNTIF(OFFSET($C133,0,$BI130+7,1,7),"○")+COUNTIF(OFFSET($C133,0,$BI130+14,1,7),"●")</f>
        <v>0</v>
      </c>
      <c r="AK133" s="54">
        <f ca="1">IF(BI135=3,COUNTIF(OFFSET($C133,0,$BI130+14,1,7),"○")+IFERROR(COUNTIF(OFFSET(C133,0,BI130+22,1,BI133),"●"),0)+COUNTIF(OFFSET(C133,10,0,1,7-BI133),"●"),COUNTIF(OFFSET($C133,0,$BI130+14,1,7),"○")+COUNTIF(OFFSET($C133,0,$BI130+21,1,7),"●"))</f>
        <v>0</v>
      </c>
      <c r="AL133" s="55" t="str">
        <f ca="1">IF((BI135+SIGN(BI130))&lt;5,"-",IF(BI133=0,COUNTIF(OFFSET(C133,0,BI130+21,1,7),"○")+COUNTIF(OFFSET(C133,10,0,1,7-BI133),"●"),COUNTIF(OFFSET(C133,0,BI130+21,1,7),"○")+COUNTIF(OFFSET(C133,0,BI130+28,1,BI133),"●")+COUNTIF(OFFSET(C133,10,1,7-BI133,),"●")))</f>
        <v>-</v>
      </c>
      <c r="AM133" s="145">
        <f>AY130</f>
        <v>0</v>
      </c>
      <c r="AN133" s="147">
        <f>IF(AU130=0,"対象外",AM133/AU130)</f>
        <v>0</v>
      </c>
      <c r="AO133" s="149" t="str">
        <f ca="1">IF(AU130=0,"対象外",IF(AM133/AU130&gt;=0.285,"達成",IF(AM133&gt;=BF133,"達成※","未")))</f>
        <v>未</v>
      </c>
      <c r="AP133" s="151">
        <f>AZ130</f>
        <v>0</v>
      </c>
      <c r="AQ133" s="153">
        <f>IFERROR(AP133/AV130,"")</f>
        <v>0</v>
      </c>
      <c r="AR133" s="39" t="s">
        <v>85</v>
      </c>
      <c r="AS133" s="40" t="s">
        <v>85</v>
      </c>
      <c r="AT133" s="186"/>
      <c r="AU133" s="156"/>
      <c r="AV133" s="170"/>
      <c r="AW133" s="156"/>
      <c r="AX133" s="170"/>
      <c r="AY133" s="170"/>
      <c r="AZ133" s="170"/>
      <c r="BA133" s="170"/>
      <c r="BB133" s="170"/>
      <c r="BC133" s="125"/>
      <c r="BD133" s="175"/>
      <c r="BE133" s="175"/>
      <c r="BF133" s="125" t="str">
        <f ca="1">IF(OR(BD131/AU130&lt;0.285,BD131=0),BD131,"-")</f>
        <v>-</v>
      </c>
      <c r="BG133" s="174" t="str">
        <f ca="1">IF(OR(BE131/AW130&lt;0.285,BE131=0),BE131,"-")</f>
        <v>-</v>
      </c>
      <c r="BH133" s="56" t="s">
        <v>110</v>
      </c>
      <c r="BI133" s="57">
        <f>MOD(BI132-BI130,7)</f>
        <v>6</v>
      </c>
      <c r="BJ133" s="125"/>
      <c r="BK133" s="125"/>
    </row>
    <row r="134" spans="1:63" s="18" customFormat="1" ht="12.95" customHeight="1" outlineLevel="1">
      <c r="A134" s="52"/>
      <c r="B134" s="161"/>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c r="AA134" s="123"/>
      <c r="AB134" s="123"/>
      <c r="AC134" s="123"/>
      <c r="AD134" s="123"/>
      <c r="AE134" s="123"/>
      <c r="AF134" s="123"/>
      <c r="AG134" s="143"/>
      <c r="AH134" s="58" t="str">
        <f ca="1">IF(BI130=1,
IF((2-COUNTIF(OFFSET(C133,0,0,1,1),"外")-COUNTIF(OFFSET(C133,-10,BI122-1),"外"))&lt;=AH133,"達成","未"),
IF((2-COUNTIF(OFFSET(C133,0,MAX(5-WEEKDAY(C128,3),0),1,2),"外"))&lt;=AH133,"達成","未"))</f>
        <v>未</v>
      </c>
      <c r="AI134" s="54" t="str">
        <f ca="1">IF((2-COUNTIF(OFFSET($C133,0,$BI130+5,1,2),"外"))&lt;=AI133,"達成","未")</f>
        <v>未</v>
      </c>
      <c r="AJ134" s="54" t="str">
        <f ca="1">IF((2-COUNTIF(OFFSET($C133,0,$BI130+12,1,2),"外"))&lt;=AJ133,"達成","未")</f>
        <v>未</v>
      </c>
      <c r="AK134" s="54" t="str">
        <f ca="1">IF((2-COUNTIF(OFFSET($C133,0,$BI130+19,1,2),"外"))&lt;=AK133,"達成","未")</f>
        <v>未</v>
      </c>
      <c r="AL134" s="55" t="str">
        <f ca="1">IF((BI135+SIGN(BI130))&lt;5,"-",IF((2-COUNTIF(OFFSET($C133,0,$BI130+26,1,2),"外"))&lt;=AL133,"達成","未"))</f>
        <v>-</v>
      </c>
      <c r="AM134" s="163"/>
      <c r="AN134" s="164"/>
      <c r="AO134" s="165"/>
      <c r="AP134" s="166"/>
      <c r="AQ134" s="187"/>
      <c r="AR134" s="188">
        <f>COUNTIF(C135:AG136,"外")</f>
        <v>0</v>
      </c>
      <c r="AS134" s="190">
        <f ca="1">COUNTIF(OFFSET(C135,0,MAX(5-WEEKDAY(C128,3),0),1,MIN(7-WEEKDAY(C128,3),2)),"外")+COUNTIF(OFFSET(C135,0,MAX(5-WEEKDAY(C128,3),0)+7,1,2),"外")+COUNTIF(OFFSET(C135,0,MAX(5-WEEKDAY(C128,3),0)+14,1,2),"外")+COUNTIF(OFFSET(C135,0,MAX(5-WEEKDAY(C128,3),0)+21,1,2),"外")+IF(BI132-BI130&lt;27,0,COUNTIF(OFFSET(C135,0,BI130+26,1,MIN(7-BI133,2)),"外"))</f>
        <v>0</v>
      </c>
      <c r="AT134" s="186"/>
      <c r="AU134" s="156"/>
      <c r="AV134" s="170"/>
      <c r="AW134" s="156"/>
      <c r="AX134" s="170"/>
      <c r="AY134" s="170"/>
      <c r="AZ134" s="170"/>
      <c r="BA134" s="170"/>
      <c r="BB134" s="170"/>
      <c r="BC134" s="125"/>
      <c r="BD134" s="175"/>
      <c r="BE134" s="175"/>
      <c r="BF134" s="125"/>
      <c r="BG134" s="175"/>
      <c r="BH134" s="59" t="s">
        <v>112</v>
      </c>
      <c r="BI134" s="57">
        <f>SIGN(BI130)+SIGN(BI133)+BI135</f>
        <v>5</v>
      </c>
      <c r="BJ134" s="125"/>
      <c r="BK134" s="125"/>
    </row>
    <row r="135" spans="1:63" s="18" customFormat="1" ht="26.45" customHeight="1" outlineLevel="1">
      <c r="A135" s="52"/>
      <c r="B135" s="161" t="s">
        <v>137</v>
      </c>
      <c r="C135" s="123"/>
      <c r="D135" s="123"/>
      <c r="E135" s="123"/>
      <c r="F135" s="123"/>
      <c r="G135" s="123"/>
      <c r="H135" s="123"/>
      <c r="I135" s="123"/>
      <c r="J135" s="123"/>
      <c r="K135" s="123"/>
      <c r="L135" s="123"/>
      <c r="M135" s="123"/>
      <c r="N135" s="123"/>
      <c r="O135" s="123"/>
      <c r="P135" s="123"/>
      <c r="Q135" s="123"/>
      <c r="R135" s="123"/>
      <c r="S135" s="123"/>
      <c r="T135" s="123"/>
      <c r="U135" s="123"/>
      <c r="V135" s="123"/>
      <c r="W135" s="123"/>
      <c r="X135" s="123"/>
      <c r="Y135" s="123"/>
      <c r="Z135" s="123"/>
      <c r="AA135" s="123"/>
      <c r="AB135" s="123"/>
      <c r="AC135" s="123"/>
      <c r="AD135" s="123"/>
      <c r="AE135" s="123"/>
      <c r="AF135" s="123"/>
      <c r="AG135" s="143"/>
      <c r="AH135" s="53">
        <f ca="1">IF(BI130=7,COUNTIF(OFFSET($C135,0,0,1,$BI130),"○")+COUNTIF(OFFSET($C135,0,$BI130,1,7),"●"),COUNTIF(OFFSET($C135,0,0,1,$BI130),"○")+COUNTIF(OFFSET($C135,-10,DAY(EOMONTH(C128-1,0))-7+BI130,1,7-$BI130),"○")+COUNTIF(OFFSET(C135,0,BI130,1,7),"●"))</f>
        <v>0</v>
      </c>
      <c r="AI135" s="60">
        <f ca="1">COUNTIF(OFFSET($C135,0,$BI130,1,7),"○")+COUNTIF(OFFSET($C135,0,$BI130+7,1,7),"●")</f>
        <v>0</v>
      </c>
      <c r="AJ135" s="60">
        <f ca="1">COUNTIF(OFFSET($C135,0,$BI130+7,1,7),"○")+COUNTIF(OFFSET($C135,0,$BI130+14,1,7),"●")</f>
        <v>0</v>
      </c>
      <c r="AK135" s="60">
        <f ca="1">IF(BI135=3,COUNTIF(OFFSET($C135,0,$BI130+14,1,7),"○")+IFERROR(COUNTIF(OFFSET(C135,0,BI130+22,1,BI133),"●"),0)+COUNTIF(OFFSET(C135,10,0,1,7-BI133),"●"),COUNTIF(OFFSET($C135,0,$BI130+14,1,7),"○")+COUNTIF(OFFSET($C135,0,$BI130+21,1,7),"●"))</f>
        <v>0</v>
      </c>
      <c r="AL135" s="61" t="str">
        <f ca="1">IF((BI135+SIGN(BI130))&lt;5,"-",IF(BI133=0,COUNTIF(OFFSET(C135,0,BI130+21,1,7),"○")+COUNTIF(OFFSET(C135,10,0,1,7-BI133),"●"),COUNTIF(OFFSET(C135,0,BI130+21,1,7),"○")+COUNTIF(OFFSET(C135,0,BI130+28,1,BI133),"●")+COUNTIF(OFFSET(C135,10,1,7-BI133,),"●")))</f>
        <v>-</v>
      </c>
      <c r="AM135" s="145">
        <f>BA130</f>
        <v>0</v>
      </c>
      <c r="AN135" s="147">
        <f>IF(AU130=0,"対象外",AM135/AU130)</f>
        <v>0</v>
      </c>
      <c r="AO135" s="149" t="str">
        <f ca="1">IF(AU130=0,"対象外",IF(AM135/AU130&gt;=0.285,"達成",IF(AM135&gt;=BG133,"達成※","未")))</f>
        <v>未</v>
      </c>
      <c r="AP135" s="151">
        <f>BB130</f>
        <v>0</v>
      </c>
      <c r="AQ135" s="153">
        <f>IFERROR(AP135/AX130,"")</f>
        <v>0</v>
      </c>
      <c r="AR135" s="189"/>
      <c r="AS135" s="191"/>
      <c r="AT135" s="186"/>
      <c r="AU135" s="157"/>
      <c r="AV135" s="170"/>
      <c r="AW135" s="157"/>
      <c r="AX135" s="170"/>
      <c r="AY135" s="170"/>
      <c r="AZ135" s="170"/>
      <c r="BA135" s="170"/>
      <c r="BB135" s="170"/>
      <c r="BC135" s="125"/>
      <c r="BD135" s="176"/>
      <c r="BE135" s="176"/>
      <c r="BF135" s="125"/>
      <c r="BG135" s="176"/>
      <c r="BH135" s="63" t="s">
        <v>111</v>
      </c>
      <c r="BI135" s="92">
        <f>ROUNDDOWN((BI132-BI130)/7,0)</f>
        <v>3</v>
      </c>
      <c r="BJ135" s="125"/>
      <c r="BK135" s="125"/>
    </row>
    <row r="136" spans="1:63" s="18" customFormat="1" ht="14.25" outlineLevel="1" thickBot="1">
      <c r="A136" s="52"/>
      <c r="B136" s="162"/>
      <c r="C136" s="142"/>
      <c r="D136" s="142"/>
      <c r="E136" s="142"/>
      <c r="F136" s="142"/>
      <c r="G136" s="142"/>
      <c r="H136" s="142"/>
      <c r="I136" s="142"/>
      <c r="J136" s="142"/>
      <c r="K136" s="142"/>
      <c r="L136" s="142"/>
      <c r="M136" s="142"/>
      <c r="N136" s="142"/>
      <c r="O136" s="142"/>
      <c r="P136" s="142"/>
      <c r="Q136" s="142"/>
      <c r="R136" s="142"/>
      <c r="S136" s="142"/>
      <c r="T136" s="142"/>
      <c r="U136" s="142"/>
      <c r="V136" s="142"/>
      <c r="W136" s="142"/>
      <c r="X136" s="142"/>
      <c r="Y136" s="142"/>
      <c r="Z136" s="142"/>
      <c r="AA136" s="142"/>
      <c r="AB136" s="142"/>
      <c r="AC136" s="142"/>
      <c r="AD136" s="142"/>
      <c r="AE136" s="142"/>
      <c r="AF136" s="142"/>
      <c r="AG136" s="144"/>
      <c r="AH136" s="77" t="str">
        <f ca="1">IF(BI130=1,
IF((2-COUNTIF(OFFSET(C135,0,0,1,1),"外")-COUNTIF(OFFSET(C135,-10,BI122-1),"外"))&lt;=AH135,"達成","未"),
IF((2-COUNTIF(OFFSET(C135,0,MAX(5-WEEKDAY(C128,3),0),1,2),"外"))&lt;=AH135,"達成","未"))</f>
        <v>未</v>
      </c>
      <c r="AI136" s="66" t="str">
        <f ca="1">IF((2-COUNTIF(OFFSET($C135,0,$BI130+5,1,2),"外"))&lt;=AI135,"達成","未")</f>
        <v>未</v>
      </c>
      <c r="AJ136" s="66" t="str">
        <f ca="1">IF((2-COUNTIF(OFFSET($C135,0,$BI130+12,1,2),"外"))&lt;=AJ135,"達成","未")</f>
        <v>未</v>
      </c>
      <c r="AK136" s="66" t="str">
        <f ca="1">IF((2-COUNTIF(OFFSET($C135,0,$BI130+19,1,2),"外"))&lt;=AK135,"達成","未")</f>
        <v>未</v>
      </c>
      <c r="AL136" s="67" t="str">
        <f ca="1">IF((BI135+SIGN(BI130))&lt;5,"-",IF((2-COUNTIF(OFFSET($C135,0,$BI130+26,1,2),"外"))&lt;=AL135,"達成","未"))</f>
        <v>-</v>
      </c>
      <c r="AM136" s="146"/>
      <c r="AN136" s="148"/>
      <c r="AO136" s="150"/>
      <c r="AP136" s="152"/>
      <c r="AQ136" s="154"/>
      <c r="AR136" s="68"/>
      <c r="AS136" s="68"/>
      <c r="AT136" s="22"/>
      <c r="AU136" s="22"/>
      <c r="AV136" s="22"/>
      <c r="AW136" s="22"/>
      <c r="AX136" s="22"/>
      <c r="AY136" s="22"/>
      <c r="AZ136" s="22"/>
      <c r="BA136" s="22"/>
      <c r="BB136" s="22"/>
      <c r="BC136" s="69"/>
      <c r="BD136" s="69"/>
      <c r="BE136" s="69"/>
      <c r="BF136" s="69"/>
      <c r="BG136" s="69"/>
      <c r="BH136" s="69"/>
      <c r="BI136" s="69"/>
      <c r="BJ136" s="69"/>
    </row>
    <row r="137" spans="1:63" s="18" customFormat="1" ht="14.25" outlineLevel="1" thickBot="1">
      <c r="A137" s="12"/>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5"/>
      <c r="AI137" s="15"/>
      <c r="AJ137" s="15"/>
      <c r="AK137" s="15"/>
      <c r="AL137" s="15"/>
      <c r="AM137" s="15"/>
      <c r="AN137" s="15"/>
      <c r="AO137" s="15"/>
      <c r="AP137" s="15"/>
      <c r="AQ137" s="15"/>
      <c r="AR137" s="15"/>
      <c r="AS137" s="15"/>
      <c r="AT137" s="16"/>
      <c r="AU137" s="16"/>
      <c r="AV137" s="16"/>
      <c r="AW137" s="16"/>
      <c r="AX137" s="16"/>
      <c r="AY137" s="16"/>
      <c r="AZ137" s="16"/>
      <c r="BA137" s="16"/>
      <c r="BB137" s="16"/>
    </row>
    <row r="138" spans="1:63" s="18" customFormat="1" ht="12.95" customHeight="1" outlineLevel="1">
      <c r="A138" s="12"/>
      <c r="B138" s="29" t="s">
        <v>0</v>
      </c>
      <c r="C138" s="207">
        <f>DATE(YEAR(C128),MONTH(C128)+1,DAY(C128))</f>
        <v>46327</v>
      </c>
      <c r="D138" s="207"/>
      <c r="E138" s="207"/>
      <c r="F138" s="207"/>
      <c r="G138" s="207"/>
      <c r="H138" s="207"/>
      <c r="I138" s="207"/>
      <c r="J138" s="207"/>
      <c r="K138" s="207"/>
      <c r="L138" s="207"/>
      <c r="M138" s="207"/>
      <c r="N138" s="207"/>
      <c r="O138" s="207"/>
      <c r="P138" s="207"/>
      <c r="Q138" s="207"/>
      <c r="R138" s="207"/>
      <c r="S138" s="207"/>
      <c r="T138" s="207"/>
      <c r="U138" s="207"/>
      <c r="V138" s="207"/>
      <c r="W138" s="207"/>
      <c r="X138" s="207"/>
      <c r="Y138" s="207"/>
      <c r="Z138" s="207"/>
      <c r="AA138" s="207"/>
      <c r="AB138" s="207"/>
      <c r="AC138" s="207"/>
      <c r="AD138" s="207"/>
      <c r="AE138" s="207"/>
      <c r="AF138" s="207"/>
      <c r="AG138" s="208"/>
      <c r="AH138" s="209" t="s">
        <v>136</v>
      </c>
      <c r="AI138" s="210"/>
      <c r="AJ138" s="210"/>
      <c r="AK138" s="210"/>
      <c r="AL138" s="211"/>
      <c r="AM138" s="215" t="s">
        <v>50</v>
      </c>
      <c r="AN138" s="216"/>
      <c r="AO138" s="217"/>
      <c r="AP138" s="221" t="s">
        <v>11</v>
      </c>
      <c r="AQ138" s="222"/>
      <c r="AR138" s="199" t="s">
        <v>113</v>
      </c>
      <c r="AS138" s="202" t="s">
        <v>114</v>
      </c>
      <c r="AT138" s="205" t="s">
        <v>15</v>
      </c>
      <c r="AU138" s="155" t="s">
        <v>115</v>
      </c>
      <c r="AV138" s="197" t="s">
        <v>116</v>
      </c>
      <c r="AW138" s="155" t="s">
        <v>118</v>
      </c>
      <c r="AX138" s="197" t="s">
        <v>117</v>
      </c>
      <c r="AY138" s="155" t="s">
        <v>80</v>
      </c>
      <c r="AZ138" s="155" t="s">
        <v>81</v>
      </c>
      <c r="BA138" s="30" t="s">
        <v>82</v>
      </c>
      <c r="BB138" s="30" t="s">
        <v>83</v>
      </c>
      <c r="BC138" s="170" t="s">
        <v>52</v>
      </c>
      <c r="BD138" s="197" t="s">
        <v>119</v>
      </c>
      <c r="BE138" s="197" t="s">
        <v>120</v>
      </c>
      <c r="BF138" s="170" t="s">
        <v>121</v>
      </c>
      <c r="BG138" s="170" t="s">
        <v>122</v>
      </c>
      <c r="BH138" s="41"/>
      <c r="BI138" s="192" t="s">
        <v>100</v>
      </c>
      <c r="BJ138" s="170" t="s">
        <v>61</v>
      </c>
      <c r="BK138" s="125" t="s">
        <v>89</v>
      </c>
    </row>
    <row r="139" spans="1:63" s="18" customFormat="1" outlineLevel="1">
      <c r="A139" s="12"/>
      <c r="B139" s="32" t="s">
        <v>1</v>
      </c>
      <c r="C139" s="33">
        <f>DATE(YEAR(C138),MONTH(C138),DAY(C138))</f>
        <v>46327</v>
      </c>
      <c r="D139" s="33">
        <f>IF(MONTH(DATE(YEAR(C139),MONTH(C139),DAY(C139)+1))=MONTH($C138),DATE(YEAR(C139),MONTH(C139),DAY(C139)+1),"")</f>
        <v>46328</v>
      </c>
      <c r="E139" s="33">
        <f t="shared" ref="E139:AG139" si="27">IF(MONTH(DATE(YEAR(D139),MONTH(D139),DAY(D139)+1))=MONTH($C138),DATE(YEAR(D139),MONTH(D139),DAY(D139)+1),"")</f>
        <v>46329</v>
      </c>
      <c r="F139" s="33">
        <f t="shared" si="27"/>
        <v>46330</v>
      </c>
      <c r="G139" s="33">
        <f t="shared" si="27"/>
        <v>46331</v>
      </c>
      <c r="H139" s="33">
        <f t="shared" si="27"/>
        <v>46332</v>
      </c>
      <c r="I139" s="33">
        <f t="shared" si="27"/>
        <v>46333</v>
      </c>
      <c r="J139" s="33">
        <f t="shared" si="27"/>
        <v>46334</v>
      </c>
      <c r="K139" s="33">
        <f t="shared" si="27"/>
        <v>46335</v>
      </c>
      <c r="L139" s="33">
        <f t="shared" si="27"/>
        <v>46336</v>
      </c>
      <c r="M139" s="33">
        <f t="shared" si="27"/>
        <v>46337</v>
      </c>
      <c r="N139" s="33">
        <f t="shared" si="27"/>
        <v>46338</v>
      </c>
      <c r="O139" s="33">
        <f t="shared" si="27"/>
        <v>46339</v>
      </c>
      <c r="P139" s="33">
        <f t="shared" si="27"/>
        <v>46340</v>
      </c>
      <c r="Q139" s="33">
        <f t="shared" si="27"/>
        <v>46341</v>
      </c>
      <c r="R139" s="33">
        <f t="shared" si="27"/>
        <v>46342</v>
      </c>
      <c r="S139" s="33">
        <f t="shared" si="27"/>
        <v>46343</v>
      </c>
      <c r="T139" s="33">
        <f t="shared" si="27"/>
        <v>46344</v>
      </c>
      <c r="U139" s="33">
        <f t="shared" si="27"/>
        <v>46345</v>
      </c>
      <c r="V139" s="33">
        <f t="shared" si="27"/>
        <v>46346</v>
      </c>
      <c r="W139" s="33">
        <f t="shared" si="27"/>
        <v>46347</v>
      </c>
      <c r="X139" s="33">
        <f t="shared" si="27"/>
        <v>46348</v>
      </c>
      <c r="Y139" s="33">
        <f t="shared" si="27"/>
        <v>46349</v>
      </c>
      <c r="Z139" s="33">
        <f t="shared" si="27"/>
        <v>46350</v>
      </c>
      <c r="AA139" s="33">
        <f t="shared" si="27"/>
        <v>46351</v>
      </c>
      <c r="AB139" s="33">
        <f t="shared" si="27"/>
        <v>46352</v>
      </c>
      <c r="AC139" s="33">
        <f t="shared" si="27"/>
        <v>46353</v>
      </c>
      <c r="AD139" s="33">
        <f t="shared" si="27"/>
        <v>46354</v>
      </c>
      <c r="AE139" s="33">
        <f t="shared" si="27"/>
        <v>46355</v>
      </c>
      <c r="AF139" s="33">
        <f t="shared" si="27"/>
        <v>46356</v>
      </c>
      <c r="AG139" s="74" t="str">
        <f t="shared" si="27"/>
        <v/>
      </c>
      <c r="AH139" s="212"/>
      <c r="AI139" s="213"/>
      <c r="AJ139" s="213"/>
      <c r="AK139" s="213"/>
      <c r="AL139" s="214"/>
      <c r="AM139" s="218"/>
      <c r="AN139" s="219"/>
      <c r="AO139" s="220"/>
      <c r="AP139" s="223"/>
      <c r="AQ139" s="224"/>
      <c r="AR139" s="200"/>
      <c r="AS139" s="203"/>
      <c r="AT139" s="206"/>
      <c r="AU139" s="157"/>
      <c r="AV139" s="137"/>
      <c r="AW139" s="157"/>
      <c r="AX139" s="137"/>
      <c r="AY139" s="157"/>
      <c r="AZ139" s="157"/>
      <c r="BA139" s="35" t="s">
        <v>78</v>
      </c>
      <c r="BB139" s="35" t="s">
        <v>79</v>
      </c>
      <c r="BC139" s="170"/>
      <c r="BD139" s="198"/>
      <c r="BE139" s="198"/>
      <c r="BF139" s="125"/>
      <c r="BG139" s="125"/>
      <c r="BH139" s="62"/>
      <c r="BI139" s="193"/>
      <c r="BJ139" s="170"/>
      <c r="BK139" s="125"/>
    </row>
    <row r="140" spans="1:63" s="18" customFormat="1" ht="12.95" customHeight="1" outlineLevel="1">
      <c r="A140" s="12"/>
      <c r="B140" s="32" t="s">
        <v>2</v>
      </c>
      <c r="C140" s="78" t="str">
        <f t="shared" ref="C140:AG140" si="28">TEXT(C139,"aaa")</f>
        <v>日</v>
      </c>
      <c r="D140" s="78" t="str">
        <f t="shared" si="28"/>
        <v>月</v>
      </c>
      <c r="E140" s="78" t="str">
        <f t="shared" si="28"/>
        <v>火</v>
      </c>
      <c r="F140" s="78" t="str">
        <f t="shared" si="28"/>
        <v>水</v>
      </c>
      <c r="G140" s="78" t="str">
        <f t="shared" si="28"/>
        <v>木</v>
      </c>
      <c r="H140" s="78" t="str">
        <f t="shared" si="28"/>
        <v>金</v>
      </c>
      <c r="I140" s="78" t="str">
        <f t="shared" si="28"/>
        <v>土</v>
      </c>
      <c r="J140" s="78" t="str">
        <f t="shared" si="28"/>
        <v>日</v>
      </c>
      <c r="K140" s="78" t="str">
        <f t="shared" si="28"/>
        <v>月</v>
      </c>
      <c r="L140" s="78" t="str">
        <f t="shared" si="28"/>
        <v>火</v>
      </c>
      <c r="M140" s="78" t="str">
        <f t="shared" si="28"/>
        <v>水</v>
      </c>
      <c r="N140" s="78" t="str">
        <f t="shared" si="28"/>
        <v>木</v>
      </c>
      <c r="O140" s="78" t="str">
        <f t="shared" si="28"/>
        <v>金</v>
      </c>
      <c r="P140" s="78" t="str">
        <f t="shared" si="28"/>
        <v>土</v>
      </c>
      <c r="Q140" s="78" t="str">
        <f t="shared" si="28"/>
        <v>日</v>
      </c>
      <c r="R140" s="78" t="str">
        <f t="shared" si="28"/>
        <v>月</v>
      </c>
      <c r="S140" s="78" t="str">
        <f t="shared" si="28"/>
        <v>火</v>
      </c>
      <c r="T140" s="78" t="str">
        <f>TEXT(T139,"aaa")</f>
        <v>水</v>
      </c>
      <c r="U140" s="78" t="str">
        <f t="shared" si="28"/>
        <v>木</v>
      </c>
      <c r="V140" s="78" t="str">
        <f t="shared" si="28"/>
        <v>金</v>
      </c>
      <c r="W140" s="78" t="str">
        <f t="shared" si="28"/>
        <v>土</v>
      </c>
      <c r="X140" s="78" t="str">
        <f t="shared" si="28"/>
        <v>日</v>
      </c>
      <c r="Y140" s="78" t="str">
        <f t="shared" si="28"/>
        <v>月</v>
      </c>
      <c r="Z140" s="78" t="str">
        <f t="shared" si="28"/>
        <v>火</v>
      </c>
      <c r="AA140" s="78" t="str">
        <f t="shared" si="28"/>
        <v>水</v>
      </c>
      <c r="AB140" s="78" t="str">
        <f t="shared" si="28"/>
        <v>木</v>
      </c>
      <c r="AC140" s="78" t="str">
        <f t="shared" si="28"/>
        <v>金</v>
      </c>
      <c r="AD140" s="78" t="str">
        <f t="shared" si="28"/>
        <v>土</v>
      </c>
      <c r="AE140" s="78" t="str">
        <f t="shared" si="28"/>
        <v>日</v>
      </c>
      <c r="AF140" s="78" t="str">
        <f t="shared" si="28"/>
        <v>月</v>
      </c>
      <c r="AG140" s="79" t="str">
        <f t="shared" si="28"/>
        <v/>
      </c>
      <c r="AH140" s="194" t="s">
        <v>90</v>
      </c>
      <c r="AI140" s="195" t="s">
        <v>91</v>
      </c>
      <c r="AJ140" s="195" t="s">
        <v>92</v>
      </c>
      <c r="AK140" s="195" t="s">
        <v>93</v>
      </c>
      <c r="AL140" s="196" t="s">
        <v>94</v>
      </c>
      <c r="AM140" s="177" t="s">
        <v>44</v>
      </c>
      <c r="AN140" s="178" t="s">
        <v>12</v>
      </c>
      <c r="AO140" s="179" t="s">
        <v>51</v>
      </c>
      <c r="AP140" s="180" t="s">
        <v>44</v>
      </c>
      <c r="AQ140" s="183" t="s">
        <v>13</v>
      </c>
      <c r="AR140" s="201"/>
      <c r="AS140" s="204"/>
      <c r="AT140" s="186">
        <f>COUNT(C139:AG139)</f>
        <v>30</v>
      </c>
      <c r="AU140" s="155">
        <f>AT140-AR142</f>
        <v>30</v>
      </c>
      <c r="AV140" s="170">
        <f>SUM(AU$8:AU143)</f>
        <v>390</v>
      </c>
      <c r="AW140" s="155">
        <f>AT140-AR144</f>
        <v>30</v>
      </c>
      <c r="AX140" s="170">
        <f>SUM(AW$8:AW143)</f>
        <v>390</v>
      </c>
      <c r="AY140" s="170">
        <f>COUNTIF(C143:AG143,"○")+COUNTIF(C143:AG143,"●")</f>
        <v>0</v>
      </c>
      <c r="AZ140" s="170">
        <f>SUM(AY$9:AY144)</f>
        <v>0</v>
      </c>
      <c r="BA140" s="170">
        <f>COUNTIF(C145:AG145,"○")+COUNTIF(C145:AG145,"●")</f>
        <v>0</v>
      </c>
      <c r="BB140" s="170">
        <f>SUM(BA$10:BA145)</f>
        <v>0</v>
      </c>
      <c r="BC140" s="125">
        <f>COUNTIF(C140:AG140,"土")+COUNTIF(C140:AG140,"日")</f>
        <v>9</v>
      </c>
      <c r="BD140" s="137"/>
      <c r="BE140" s="137"/>
      <c r="BF140" s="125" t="str">
        <f ca="1">IF(OR(BD141/AU140&lt;0.285,BD141=0),"特例","特例なし")</f>
        <v>特例なし</v>
      </c>
      <c r="BG140" s="125" t="str">
        <f ca="1">IF(OR(BE141/AW140&lt;0.285,BE141=0),"特例","特例なし")</f>
        <v>特例なし</v>
      </c>
      <c r="BH140" s="171" t="s">
        <v>108</v>
      </c>
      <c r="BI140" s="232">
        <f>ABS(IF(WEEKDAY(C138,3)=0,7,WEEKDAY(C138,3)-7))</f>
        <v>1</v>
      </c>
      <c r="BJ140" s="125">
        <f ca="1">IF($AO$340="計画",IF(AU140=0,1,IF(AO143="達成",1,IF(AO143="達成※",1,0))),IF(AW140=0,1,IF(AO145="達成",1,IF(AO145="達成※",1,0))))</f>
        <v>0</v>
      </c>
      <c r="BK140" s="125">
        <f ca="1">IF($AO$340="計画",IF(COUNTIF(AH144:AL144,"未")=0,1,0),IF(COUNTIF(AH146:AL146,"未")=0,1,0))</f>
        <v>0</v>
      </c>
    </row>
    <row r="141" spans="1:63" s="18" customFormat="1" ht="28.5" outlineLevel="1">
      <c r="A141" s="12"/>
      <c r="B141" s="169" t="s">
        <v>3</v>
      </c>
      <c r="C141" s="167" t="str">
        <f>IFERROR(VLOOKUP(C139,祝日一覧!$A:$C,3,FALSE),"")</f>
        <v/>
      </c>
      <c r="D141" s="167" t="str">
        <f>IFERROR(VLOOKUP(D139,祝日一覧!$A:$C,3,FALSE),"")</f>
        <v/>
      </c>
      <c r="E141" s="167" t="str">
        <f>IFERROR(VLOOKUP(E139,祝日一覧!$A:$C,3,FALSE),"")</f>
        <v>文化の日</v>
      </c>
      <c r="F141" s="167" t="str">
        <f>IFERROR(VLOOKUP(F139,祝日一覧!$A:$C,3,FALSE),"")</f>
        <v/>
      </c>
      <c r="G141" s="167" t="str">
        <f>IFERROR(VLOOKUP(G139,祝日一覧!$A:$C,3,FALSE),"")</f>
        <v/>
      </c>
      <c r="H141" s="167" t="str">
        <f>IFERROR(VLOOKUP(H139,祝日一覧!$A:$C,3,FALSE),"")</f>
        <v/>
      </c>
      <c r="I141" s="167" t="str">
        <f>IFERROR(VLOOKUP(I139,祝日一覧!$A:$C,3,FALSE),"")</f>
        <v/>
      </c>
      <c r="J141" s="167" t="str">
        <f>IFERROR(VLOOKUP(J139,祝日一覧!$A:$C,3,FALSE),"")</f>
        <v/>
      </c>
      <c r="K141" s="167" t="str">
        <f>IFERROR(VLOOKUP(K139,祝日一覧!$A:$C,3,FALSE),"")</f>
        <v/>
      </c>
      <c r="L141" s="167" t="str">
        <f>IFERROR(VLOOKUP(L139,祝日一覧!$A:$C,3,FALSE),"")</f>
        <v/>
      </c>
      <c r="M141" s="167" t="str">
        <f>IFERROR(VLOOKUP(M139,祝日一覧!$A:$C,3,FALSE),"")</f>
        <v/>
      </c>
      <c r="N141" s="167" t="str">
        <f>IFERROR(VLOOKUP(N139,祝日一覧!$A:$C,3,FALSE),"")</f>
        <v/>
      </c>
      <c r="O141" s="167" t="str">
        <f>IFERROR(VLOOKUP(O139,祝日一覧!$A:$C,3,FALSE),"")</f>
        <v/>
      </c>
      <c r="P141" s="167" t="str">
        <f>IFERROR(VLOOKUP(P139,祝日一覧!$A:$C,3,FALSE),"")</f>
        <v/>
      </c>
      <c r="Q141" s="167" t="str">
        <f>IFERROR(VLOOKUP(Q139,祝日一覧!$A:$C,3,FALSE),"")</f>
        <v/>
      </c>
      <c r="R141" s="167" t="str">
        <f>IFERROR(VLOOKUP(R139,祝日一覧!$A:$C,3,FALSE),"")</f>
        <v/>
      </c>
      <c r="S141" s="167" t="str">
        <f>IFERROR(VLOOKUP(S139,祝日一覧!$A:$C,3,FALSE),"")</f>
        <v/>
      </c>
      <c r="T141" s="167" t="str">
        <f>IFERROR(VLOOKUP(T139,祝日一覧!$A:$C,3,FALSE),"")</f>
        <v/>
      </c>
      <c r="U141" s="167" t="str">
        <f>IFERROR(VLOOKUP(U139,祝日一覧!$A:$C,3,FALSE),"")</f>
        <v/>
      </c>
      <c r="V141" s="167" t="str">
        <f>IFERROR(VLOOKUP(V139,祝日一覧!$A:$C,3,FALSE),"")</f>
        <v/>
      </c>
      <c r="W141" s="167" t="str">
        <f>IFERROR(VLOOKUP(W139,祝日一覧!$A:$C,3,FALSE),"")</f>
        <v/>
      </c>
      <c r="X141" s="167" t="str">
        <f>IFERROR(VLOOKUP(X139,祝日一覧!$A:$C,3,FALSE),"")</f>
        <v/>
      </c>
      <c r="Y141" s="167" t="str">
        <f>IFERROR(VLOOKUP(Y139,祝日一覧!$A:$C,3,FALSE),"")</f>
        <v>勤労感謝の日</v>
      </c>
      <c r="Z141" s="167" t="str">
        <f>IFERROR(VLOOKUP(Z139,祝日一覧!$A:$C,3,FALSE),"")</f>
        <v/>
      </c>
      <c r="AA141" s="167" t="str">
        <f>IFERROR(VLOOKUP(AA139,祝日一覧!$A:$C,3,FALSE),"")</f>
        <v/>
      </c>
      <c r="AB141" s="167" t="str">
        <f>IFERROR(VLOOKUP(AB139,祝日一覧!$A:$C,3,FALSE),"")</f>
        <v/>
      </c>
      <c r="AC141" s="167" t="str">
        <f>IFERROR(VLOOKUP(AC139,祝日一覧!$A:$C,3,FALSE),"")</f>
        <v/>
      </c>
      <c r="AD141" s="167" t="str">
        <f>IFERROR(VLOOKUP(AD139,祝日一覧!$A:$C,3,FALSE),"")</f>
        <v/>
      </c>
      <c r="AE141" s="167" t="str">
        <f>IFERROR(VLOOKUP(AE139,祝日一覧!$A:$C,3,FALSE),"")</f>
        <v/>
      </c>
      <c r="AF141" s="167" t="str">
        <f>IFERROR(VLOOKUP(AF139,祝日一覧!$A:$C,3,FALSE),"")</f>
        <v/>
      </c>
      <c r="AG141" s="168" t="str">
        <f>IFERROR(VLOOKUP(AG139,祝日一覧!$A:$C,3,FALSE),"")</f>
        <v/>
      </c>
      <c r="AH141" s="194"/>
      <c r="AI141" s="195"/>
      <c r="AJ141" s="195"/>
      <c r="AK141" s="195"/>
      <c r="AL141" s="196"/>
      <c r="AM141" s="177"/>
      <c r="AN141" s="178"/>
      <c r="AO141" s="179"/>
      <c r="AP141" s="181"/>
      <c r="AQ141" s="184"/>
      <c r="AR141" s="39" t="s">
        <v>84</v>
      </c>
      <c r="AS141" s="40" t="s">
        <v>84</v>
      </c>
      <c r="AT141" s="186"/>
      <c r="AU141" s="156"/>
      <c r="AV141" s="170"/>
      <c r="AW141" s="156"/>
      <c r="AX141" s="170"/>
      <c r="AY141" s="170"/>
      <c r="AZ141" s="170"/>
      <c r="BA141" s="170"/>
      <c r="BB141" s="170"/>
      <c r="BC141" s="125"/>
      <c r="BD141" s="174">
        <f ca="1">BC140-AS142</f>
        <v>9</v>
      </c>
      <c r="BE141" s="174">
        <f ca="1">BC140-AS144</f>
        <v>9</v>
      </c>
      <c r="BF141" s="125"/>
      <c r="BG141" s="125"/>
      <c r="BH141" s="172"/>
      <c r="BI141" s="232">
        <f>WEEKDAY(C137,3)</f>
        <v>5</v>
      </c>
      <c r="BJ141" s="125"/>
      <c r="BK141" s="125"/>
    </row>
    <row r="142" spans="1:63" s="18" customFormat="1" ht="54" outlineLevel="1">
      <c r="A142" s="43"/>
      <c r="B142" s="169"/>
      <c r="C142" s="167"/>
      <c r="D142" s="167"/>
      <c r="E142" s="167"/>
      <c r="F142" s="167"/>
      <c r="G142" s="167"/>
      <c r="H142" s="167"/>
      <c r="I142" s="167"/>
      <c r="J142" s="167"/>
      <c r="K142" s="167"/>
      <c r="L142" s="167"/>
      <c r="M142" s="167"/>
      <c r="N142" s="167"/>
      <c r="O142" s="167"/>
      <c r="P142" s="167"/>
      <c r="Q142" s="167"/>
      <c r="R142" s="167"/>
      <c r="S142" s="167"/>
      <c r="T142" s="167"/>
      <c r="U142" s="167"/>
      <c r="V142" s="167"/>
      <c r="W142" s="167"/>
      <c r="X142" s="167"/>
      <c r="Y142" s="167"/>
      <c r="Z142" s="167"/>
      <c r="AA142" s="167"/>
      <c r="AB142" s="167"/>
      <c r="AC142" s="167"/>
      <c r="AD142" s="167"/>
      <c r="AE142" s="167"/>
      <c r="AF142" s="167"/>
      <c r="AG142" s="168"/>
      <c r="AH142" s="86" t="str">
        <f>IF($BI140=7,DBCS(1&amp;"日～"&amp;7&amp;"日"),DBCS("前"&amp;DAY(EOMONTH($C138-1,0))-6+$BI140&amp;"日～"&amp;$BI140&amp;"日"))</f>
        <v>前２６日～１日</v>
      </c>
      <c r="AI142" s="45" t="str">
        <f>DBCS($BI140+1&amp;"日～"&amp;$BI140+7&amp;"日")</f>
        <v>２日～８日</v>
      </c>
      <c r="AJ142" s="45" t="str">
        <f>DBCS($BI140+8&amp;"日～"&amp;$BI140+14&amp;"日")</f>
        <v>９日～１５日</v>
      </c>
      <c r="AK142" s="45" t="str">
        <f>DBCS($BI140+15&amp;"日～"&amp;$BI140+21&amp;"日")</f>
        <v>１６日～２２日</v>
      </c>
      <c r="AL142" s="46" t="str">
        <f>IF(AND(BI140=7,BI143=0),"-",IF($BI145=3,"-",DBCS($BI140+22&amp;"日～"&amp;$BI140+28&amp;"日")))</f>
        <v>２３日～２９日</v>
      </c>
      <c r="AM142" s="177"/>
      <c r="AN142" s="178"/>
      <c r="AO142" s="179"/>
      <c r="AP142" s="182"/>
      <c r="AQ142" s="185"/>
      <c r="AR142" s="39">
        <f>COUNTIF(C143:AG144,"外")</f>
        <v>0</v>
      </c>
      <c r="AS142" s="40">
        <f ca="1">COUNTIF(OFFSET(C143,0,MAX(5-WEEKDAY(C138,3),0),1,MIN(7-WEEKDAY(C138,3),2)),"外")+COUNTIF(OFFSET(C143,0,MAX(5-WEEKDAY(C138,3),0)+7,1,2),"外")+COUNTIF(OFFSET(C143,0,MAX(5-WEEKDAY(C138,3),0)+14,1,2),"外")+COUNTIF(OFFSET(C143,0,MAX(5-WEEKDAY(C138,3),0)+21,1,2),"外")+IF(BI142-BI140&lt;27,0,COUNTIF(OFFSET(C143,0,BI140+26,1,MIN(7-BI143,2)),"外"))</f>
        <v>0</v>
      </c>
      <c r="AT142" s="186"/>
      <c r="AU142" s="156"/>
      <c r="AV142" s="170"/>
      <c r="AW142" s="156"/>
      <c r="AX142" s="170"/>
      <c r="AY142" s="170"/>
      <c r="AZ142" s="170"/>
      <c r="BA142" s="170"/>
      <c r="BB142" s="170"/>
      <c r="BC142" s="125"/>
      <c r="BD142" s="175"/>
      <c r="BE142" s="175"/>
      <c r="BF142" s="125"/>
      <c r="BG142" s="125"/>
      <c r="BH142" s="47" t="s">
        <v>109</v>
      </c>
      <c r="BI142" s="48">
        <f>DAY(EOMONTH(C138,0))</f>
        <v>30</v>
      </c>
      <c r="BJ142" s="125"/>
      <c r="BK142" s="125"/>
    </row>
    <row r="143" spans="1:63" s="18" customFormat="1" ht="26.45" customHeight="1" outlineLevel="1">
      <c r="A143" s="52"/>
      <c r="B143" s="161" t="s">
        <v>88</v>
      </c>
      <c r="C143" s="123"/>
      <c r="D143" s="123"/>
      <c r="E143" s="123"/>
      <c r="F143" s="123"/>
      <c r="G143" s="123"/>
      <c r="H143" s="123"/>
      <c r="I143" s="123"/>
      <c r="J143" s="123"/>
      <c r="K143" s="123"/>
      <c r="L143" s="123"/>
      <c r="M143" s="123"/>
      <c r="N143" s="123"/>
      <c r="O143" s="123"/>
      <c r="P143" s="123"/>
      <c r="Q143" s="123"/>
      <c r="R143" s="123"/>
      <c r="S143" s="123"/>
      <c r="T143" s="123"/>
      <c r="U143" s="123"/>
      <c r="V143" s="123"/>
      <c r="W143" s="123"/>
      <c r="X143" s="123"/>
      <c r="Y143" s="123"/>
      <c r="Z143" s="123"/>
      <c r="AA143" s="123"/>
      <c r="AB143" s="123"/>
      <c r="AC143" s="123"/>
      <c r="AD143" s="123"/>
      <c r="AE143" s="123"/>
      <c r="AF143" s="123"/>
      <c r="AG143" s="143"/>
      <c r="AH143" s="53">
        <f ca="1">IF(BI140=7,COUNTIF(OFFSET($C143,0,0,1,$BI140),"○")+COUNTIF(OFFSET($C143,0,$BI140,1,7),"●"),COUNTIF(OFFSET($C143,0,0,1,$BI140),"○")+COUNTIF(OFFSET($C143,-10,DAY(EOMONTH(C138-1,0))-7+BI140,1,7-$BI140),"○")+COUNTIF(OFFSET(C143,0,BI140,1,7),"●"))</f>
        <v>0</v>
      </c>
      <c r="AI143" s="54">
        <f ca="1">COUNTIF(OFFSET($C143,0,$BI140,1,7),"○")+COUNTIF(OFFSET($C143,0,$BI140+7,1,7),"●")</f>
        <v>0</v>
      </c>
      <c r="AJ143" s="54">
        <f ca="1">COUNTIF(OFFSET($C143,0,$BI140+7,1,7),"○")+COUNTIF(OFFSET($C143,0,$BI140+14,1,7),"●")</f>
        <v>0</v>
      </c>
      <c r="AK143" s="54">
        <f ca="1">IF(BI145=3,COUNTIF(OFFSET($C143,0,$BI140+14,1,7),"○")+IFERROR(COUNTIF(OFFSET(C143,0,BI140+22,1,BI143),"●"),0)+COUNTIF(OFFSET(C143,10,0,1,7-BI143),"●"),COUNTIF(OFFSET($C143,0,$BI140+14,1,7),"○")+COUNTIF(OFFSET($C143,0,$BI140+21,1,7),"●"))</f>
        <v>0</v>
      </c>
      <c r="AL143" s="55">
        <f ca="1">IF((BI145+SIGN(BI140))&lt;5,"-",IF(BI143=0,COUNTIF(OFFSET(C143,0,BI140+21,1,7),"○")+COUNTIF(OFFSET(C143,10,0,1,7-BI143),"●"),COUNTIF(OFFSET(C143,0,BI140+21,1,7),"○")+COUNTIF(OFFSET(C143,0,BI140+28,1,BI143),"●")+COUNTIF(OFFSET(C143,10,1,7-BI143,),"●")))</f>
        <v>0</v>
      </c>
      <c r="AM143" s="145">
        <f>AY140</f>
        <v>0</v>
      </c>
      <c r="AN143" s="147">
        <f>IF(AU140=0,"対象外",AM143/AU140)</f>
        <v>0</v>
      </c>
      <c r="AO143" s="149" t="str">
        <f ca="1">IF(AU140=0,"対象外",IF(AM143/AU140&gt;=0.285,"達成",IF(AM143&gt;=BF143,"達成※","未")))</f>
        <v>未</v>
      </c>
      <c r="AP143" s="151">
        <f>AZ140</f>
        <v>0</v>
      </c>
      <c r="AQ143" s="153">
        <f>IFERROR(AP143/AV140,"")</f>
        <v>0</v>
      </c>
      <c r="AR143" s="39" t="s">
        <v>85</v>
      </c>
      <c r="AS143" s="40" t="s">
        <v>85</v>
      </c>
      <c r="AT143" s="186"/>
      <c r="AU143" s="156"/>
      <c r="AV143" s="170"/>
      <c r="AW143" s="156"/>
      <c r="AX143" s="170"/>
      <c r="AY143" s="170"/>
      <c r="AZ143" s="170"/>
      <c r="BA143" s="170"/>
      <c r="BB143" s="170"/>
      <c r="BC143" s="125"/>
      <c r="BD143" s="175"/>
      <c r="BE143" s="175"/>
      <c r="BF143" s="125" t="str">
        <f ca="1">IF(OR(BD141/AU140&lt;0.285,BD141=0),BD141,"-")</f>
        <v>-</v>
      </c>
      <c r="BG143" s="174" t="str">
        <f ca="1">IF(OR(BE141/AW140&lt;0.285,BE141=0),BE141,"-")</f>
        <v>-</v>
      </c>
      <c r="BH143" s="56" t="s">
        <v>110</v>
      </c>
      <c r="BI143" s="57">
        <f>MOD(BI142-BI140,7)</f>
        <v>1</v>
      </c>
      <c r="BJ143" s="125"/>
      <c r="BK143" s="125"/>
    </row>
    <row r="144" spans="1:63" s="18" customFormat="1" ht="12.95" customHeight="1" outlineLevel="1">
      <c r="A144" s="52"/>
      <c r="B144" s="161"/>
      <c r="C144" s="123"/>
      <c r="D144" s="123"/>
      <c r="E144" s="123"/>
      <c r="F144" s="123"/>
      <c r="G144" s="123"/>
      <c r="H144" s="123"/>
      <c r="I144" s="123"/>
      <c r="J144" s="123"/>
      <c r="K144" s="123"/>
      <c r="L144" s="123"/>
      <c r="M144" s="123"/>
      <c r="N144" s="123"/>
      <c r="O144" s="123"/>
      <c r="P144" s="123"/>
      <c r="Q144" s="123"/>
      <c r="R144" s="123"/>
      <c r="S144" s="123"/>
      <c r="T144" s="123"/>
      <c r="U144" s="123"/>
      <c r="V144" s="123"/>
      <c r="W144" s="123"/>
      <c r="X144" s="123"/>
      <c r="Y144" s="123"/>
      <c r="Z144" s="123"/>
      <c r="AA144" s="123"/>
      <c r="AB144" s="123"/>
      <c r="AC144" s="123"/>
      <c r="AD144" s="123"/>
      <c r="AE144" s="123"/>
      <c r="AF144" s="123"/>
      <c r="AG144" s="143"/>
      <c r="AH144" s="58" t="str">
        <f ca="1">IF(BI140=1,
IF((2-COUNTIF(OFFSET(C143,0,0,1,1),"外")-COUNTIF(OFFSET(C143,-10,BI132-1),"外"))&lt;=AH143,"達成","未"),
IF((2-COUNTIF(OFFSET(C143,0,MAX(5-WEEKDAY(C138,3),0),1,2),"外"))&lt;=AH143,"達成","未"))</f>
        <v>未</v>
      </c>
      <c r="AI144" s="54" t="str">
        <f ca="1">IF((2-COUNTIF(OFFSET($C143,0,$BI140+5,1,2),"外"))&lt;=AI143,"達成","未")</f>
        <v>未</v>
      </c>
      <c r="AJ144" s="54" t="str">
        <f ca="1">IF((2-COUNTIF(OFFSET($C143,0,$BI140+12,1,2),"外"))&lt;=AJ143,"達成","未")</f>
        <v>未</v>
      </c>
      <c r="AK144" s="54" t="str">
        <f ca="1">IF((2-COUNTIF(OFFSET($C143,0,$BI140+19,1,2),"外"))&lt;=AK143,"達成","未")</f>
        <v>未</v>
      </c>
      <c r="AL144" s="55" t="str">
        <f ca="1">IF((BI145+SIGN(BI140))&lt;5,"-",IF((2-COUNTIF(OFFSET($C143,0,$BI140+26,1,2),"外"))&lt;=AL143,"達成","未"))</f>
        <v>未</v>
      </c>
      <c r="AM144" s="163"/>
      <c r="AN144" s="164"/>
      <c r="AO144" s="165"/>
      <c r="AP144" s="166"/>
      <c r="AQ144" s="187"/>
      <c r="AR144" s="188">
        <f>COUNTIF(C145:AG146,"外")</f>
        <v>0</v>
      </c>
      <c r="AS144" s="190">
        <f ca="1">COUNTIF(OFFSET(C145,0,MAX(5-WEEKDAY(C138,3),0),1,MIN(7-WEEKDAY(C138,3),2)),"外")+COUNTIF(OFFSET(C145,0,MAX(5-WEEKDAY(C138,3),0)+7,1,2),"外")+COUNTIF(OFFSET(C145,0,MAX(5-WEEKDAY(C138,3),0)+14,1,2),"外")+COUNTIF(OFFSET(C145,0,MAX(5-WEEKDAY(C138,3),0)+21,1,2),"外")+IF(BI142-BI140&lt;27,0,COUNTIF(OFFSET(C145,0,BI140+26,1,MIN(7-BI143,2)),"外"))</f>
        <v>0</v>
      </c>
      <c r="AT144" s="186"/>
      <c r="AU144" s="156"/>
      <c r="AV144" s="170"/>
      <c r="AW144" s="156"/>
      <c r="AX144" s="170"/>
      <c r="AY144" s="170"/>
      <c r="AZ144" s="170"/>
      <c r="BA144" s="170"/>
      <c r="BB144" s="170"/>
      <c r="BC144" s="125"/>
      <c r="BD144" s="175"/>
      <c r="BE144" s="175"/>
      <c r="BF144" s="125"/>
      <c r="BG144" s="175"/>
      <c r="BH144" s="59" t="s">
        <v>112</v>
      </c>
      <c r="BI144" s="57">
        <f>SIGN(BI140)+SIGN(BI143)+BI145</f>
        <v>6</v>
      </c>
      <c r="BJ144" s="125"/>
      <c r="BK144" s="125"/>
    </row>
    <row r="145" spans="1:63" s="18" customFormat="1" ht="26.45" customHeight="1" outlineLevel="1">
      <c r="A145" s="52"/>
      <c r="B145" s="161" t="s">
        <v>137</v>
      </c>
      <c r="C145" s="123"/>
      <c r="D145" s="123"/>
      <c r="E145" s="123"/>
      <c r="F145" s="123"/>
      <c r="G145" s="123"/>
      <c r="H145" s="123"/>
      <c r="I145" s="123"/>
      <c r="J145" s="123"/>
      <c r="K145" s="123"/>
      <c r="L145" s="123"/>
      <c r="M145" s="123"/>
      <c r="N145" s="123"/>
      <c r="O145" s="123"/>
      <c r="P145" s="123"/>
      <c r="Q145" s="123"/>
      <c r="R145" s="123"/>
      <c r="S145" s="123"/>
      <c r="T145" s="123"/>
      <c r="U145" s="123"/>
      <c r="V145" s="123"/>
      <c r="W145" s="123"/>
      <c r="X145" s="123"/>
      <c r="Y145" s="123"/>
      <c r="Z145" s="123"/>
      <c r="AA145" s="123"/>
      <c r="AB145" s="123"/>
      <c r="AC145" s="123"/>
      <c r="AD145" s="123"/>
      <c r="AE145" s="123"/>
      <c r="AF145" s="123"/>
      <c r="AG145" s="143"/>
      <c r="AH145" s="53">
        <f ca="1">IF(BI140=7,COUNTIF(OFFSET($C145,0,0,1,$BI140),"○")+COUNTIF(OFFSET($C145,0,$BI140,1,7),"●"),COUNTIF(OFFSET($C145,0,0,1,$BI140),"○")+COUNTIF(OFFSET($C145,-10,DAY(EOMONTH(C138-1,0))-7+BI140,1,7-$BI140),"○")+COUNTIF(OFFSET(C145,0,BI140,1,7),"●"))</f>
        <v>0</v>
      </c>
      <c r="AI145" s="60">
        <f ca="1">COUNTIF(OFFSET($C145,0,$BI140,1,7),"○")+COUNTIF(OFFSET($C145,0,$BI140+7,1,7),"●")</f>
        <v>0</v>
      </c>
      <c r="AJ145" s="60">
        <f ca="1">COUNTIF(OFFSET($C145,0,$BI140+7,1,7),"○")+COUNTIF(OFFSET($C145,0,$BI140+14,1,7),"●")</f>
        <v>0</v>
      </c>
      <c r="AK145" s="60">
        <f ca="1">IF(BI145=3,COUNTIF(OFFSET($C145,0,$BI140+14,1,7),"○")+IFERROR(COUNTIF(OFFSET(C145,0,BI140+22,1,BI143),"●"),0)+COUNTIF(OFFSET(C145,10,0,1,7-BI143),"●"),COUNTIF(OFFSET($C145,0,$BI140+14,1,7),"○")+COUNTIF(OFFSET($C145,0,$BI140+21,1,7),"●"))</f>
        <v>0</v>
      </c>
      <c r="AL145" s="61">
        <f ca="1">IF((BI145+SIGN(BI140))&lt;5,"-",IF(BI143=0,COUNTIF(OFFSET(C145,0,BI140+21,1,7),"○")+COUNTIF(OFFSET(C145,10,0,1,7-BI143),"●"),COUNTIF(OFFSET(C145,0,BI140+21,1,7),"○")+COUNTIF(OFFSET(C145,0,BI140+28,1,BI143),"●")+COUNTIF(OFFSET(C145,10,1,7-BI143,),"●")))</f>
        <v>0</v>
      </c>
      <c r="AM145" s="145">
        <f>BA140</f>
        <v>0</v>
      </c>
      <c r="AN145" s="147">
        <f>IF(AU140=0,"対象外",AM145/AU140)</f>
        <v>0</v>
      </c>
      <c r="AO145" s="149" t="str">
        <f ca="1">IF(AU140=0,"対象外",IF(AM145/AU140&gt;=0.285,"達成",IF(AM145&gt;=BG143,"達成※","未")))</f>
        <v>未</v>
      </c>
      <c r="AP145" s="151">
        <f>BB140</f>
        <v>0</v>
      </c>
      <c r="AQ145" s="153">
        <f>IFERROR(AP145/AX140,"")</f>
        <v>0</v>
      </c>
      <c r="AR145" s="189"/>
      <c r="AS145" s="191"/>
      <c r="AT145" s="186"/>
      <c r="AU145" s="157"/>
      <c r="AV145" s="170"/>
      <c r="AW145" s="157"/>
      <c r="AX145" s="170"/>
      <c r="AY145" s="170"/>
      <c r="AZ145" s="170"/>
      <c r="BA145" s="170"/>
      <c r="BB145" s="170"/>
      <c r="BC145" s="125"/>
      <c r="BD145" s="176"/>
      <c r="BE145" s="176"/>
      <c r="BF145" s="125"/>
      <c r="BG145" s="176"/>
      <c r="BH145" s="63" t="s">
        <v>111</v>
      </c>
      <c r="BI145" s="92">
        <f>ROUNDDOWN((BI142-BI140)/7,0)</f>
        <v>4</v>
      </c>
      <c r="BJ145" s="125"/>
      <c r="BK145" s="125"/>
    </row>
    <row r="146" spans="1:63" s="18" customFormat="1" ht="14.25" outlineLevel="1" thickBot="1">
      <c r="A146" s="52"/>
      <c r="B146" s="162"/>
      <c r="C146" s="142"/>
      <c r="D146" s="142"/>
      <c r="E146" s="142"/>
      <c r="F146" s="142"/>
      <c r="G146" s="142"/>
      <c r="H146" s="142"/>
      <c r="I146" s="142"/>
      <c r="J146" s="142"/>
      <c r="K146" s="142"/>
      <c r="L146" s="142"/>
      <c r="M146" s="142"/>
      <c r="N146" s="142"/>
      <c r="O146" s="142"/>
      <c r="P146" s="142"/>
      <c r="Q146" s="142"/>
      <c r="R146" s="142"/>
      <c r="S146" s="142"/>
      <c r="T146" s="142"/>
      <c r="U146" s="142"/>
      <c r="V146" s="142"/>
      <c r="W146" s="142"/>
      <c r="X146" s="142"/>
      <c r="Y146" s="142"/>
      <c r="Z146" s="142"/>
      <c r="AA146" s="142"/>
      <c r="AB146" s="142"/>
      <c r="AC146" s="142"/>
      <c r="AD146" s="142"/>
      <c r="AE146" s="142"/>
      <c r="AF146" s="142"/>
      <c r="AG146" s="144"/>
      <c r="AH146" s="77" t="str">
        <f ca="1">IF(BI140=1,
IF((2-COUNTIF(OFFSET(C145,0,0,1,1),"外")-COUNTIF(OFFSET(C145,-10,BI132-1),"外"))&lt;=AH145,"達成","未"),
IF((2-COUNTIF(OFFSET(C145,0,MAX(5-WEEKDAY(C138,3),0),1,2),"外"))&lt;=AH145,"達成","未"))</f>
        <v>未</v>
      </c>
      <c r="AI146" s="66" t="str">
        <f ca="1">IF((2-COUNTIF(OFFSET($C145,0,$BI140+5,1,2),"外"))&lt;=AI145,"達成","未")</f>
        <v>未</v>
      </c>
      <c r="AJ146" s="66" t="str">
        <f ca="1">IF((2-COUNTIF(OFFSET($C145,0,$BI140+12,1,2),"外"))&lt;=AJ145,"達成","未")</f>
        <v>未</v>
      </c>
      <c r="AK146" s="66" t="str">
        <f ca="1">IF((2-COUNTIF(OFFSET($C145,0,$BI140+19,1,2),"外"))&lt;=AK145,"達成","未")</f>
        <v>未</v>
      </c>
      <c r="AL146" s="67" t="str">
        <f ca="1">IF((BI145+SIGN(BI140))&lt;5,"-",IF((2-COUNTIF(OFFSET($C145,0,$BI140+26,1,2),"外"))&lt;=AL145,"達成","未"))</f>
        <v>未</v>
      </c>
      <c r="AM146" s="146"/>
      <c r="AN146" s="148"/>
      <c r="AO146" s="150"/>
      <c r="AP146" s="152"/>
      <c r="AQ146" s="154"/>
      <c r="AR146" s="68"/>
      <c r="AS146" s="68"/>
      <c r="AT146" s="22"/>
      <c r="AU146" s="22"/>
      <c r="AV146" s="22"/>
      <c r="AW146" s="22"/>
      <c r="AX146" s="22"/>
      <c r="AY146" s="22"/>
      <c r="AZ146" s="22"/>
      <c r="BA146" s="22"/>
      <c r="BB146" s="22"/>
      <c r="BC146" s="69"/>
      <c r="BD146" s="69"/>
      <c r="BE146" s="69"/>
      <c r="BF146" s="69"/>
      <c r="BG146" s="69"/>
      <c r="BH146" s="69"/>
      <c r="BI146" s="69"/>
      <c r="BJ146" s="69"/>
    </row>
    <row r="147" spans="1:63" s="18" customFormat="1" ht="14.25" outlineLevel="1" thickBot="1">
      <c r="A147" s="12"/>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c r="AC147" s="14"/>
      <c r="AD147" s="14"/>
      <c r="AE147" s="14"/>
      <c r="AF147" s="14"/>
      <c r="AG147" s="14"/>
      <c r="AH147" s="15"/>
      <c r="AI147" s="15"/>
      <c r="AJ147" s="15"/>
      <c r="AK147" s="15"/>
      <c r="AL147" s="15"/>
      <c r="AM147" s="15"/>
      <c r="AN147" s="15"/>
      <c r="AO147" s="15"/>
      <c r="AP147" s="15"/>
      <c r="AQ147" s="15"/>
      <c r="AR147" s="15"/>
      <c r="AS147" s="15"/>
      <c r="AT147" s="16"/>
      <c r="AU147" s="16"/>
      <c r="AV147" s="16"/>
      <c r="AW147" s="16"/>
      <c r="AX147" s="16"/>
      <c r="AY147" s="16"/>
      <c r="AZ147" s="16"/>
      <c r="BA147" s="16"/>
      <c r="BB147" s="16"/>
    </row>
    <row r="148" spans="1:63" s="18" customFormat="1" ht="12.95" customHeight="1" outlineLevel="1">
      <c r="A148" s="12"/>
      <c r="B148" s="29" t="s">
        <v>0</v>
      </c>
      <c r="C148" s="207">
        <f>DATE(YEAR(C138),MONTH(C138)+1,DAY(C138))</f>
        <v>46357</v>
      </c>
      <c r="D148" s="207"/>
      <c r="E148" s="207"/>
      <c r="F148" s="207"/>
      <c r="G148" s="207"/>
      <c r="H148" s="207"/>
      <c r="I148" s="207"/>
      <c r="J148" s="207"/>
      <c r="K148" s="207"/>
      <c r="L148" s="207"/>
      <c r="M148" s="207"/>
      <c r="N148" s="207"/>
      <c r="O148" s="207"/>
      <c r="P148" s="207"/>
      <c r="Q148" s="207"/>
      <c r="R148" s="207"/>
      <c r="S148" s="207"/>
      <c r="T148" s="207"/>
      <c r="U148" s="207"/>
      <c r="V148" s="207"/>
      <c r="W148" s="207"/>
      <c r="X148" s="207"/>
      <c r="Y148" s="207"/>
      <c r="Z148" s="207"/>
      <c r="AA148" s="207"/>
      <c r="AB148" s="207"/>
      <c r="AC148" s="207"/>
      <c r="AD148" s="207"/>
      <c r="AE148" s="207"/>
      <c r="AF148" s="207"/>
      <c r="AG148" s="208"/>
      <c r="AH148" s="209" t="s">
        <v>136</v>
      </c>
      <c r="AI148" s="210"/>
      <c r="AJ148" s="210"/>
      <c r="AK148" s="210"/>
      <c r="AL148" s="211"/>
      <c r="AM148" s="215" t="s">
        <v>50</v>
      </c>
      <c r="AN148" s="216"/>
      <c r="AO148" s="217"/>
      <c r="AP148" s="221" t="s">
        <v>11</v>
      </c>
      <c r="AQ148" s="222"/>
      <c r="AR148" s="199" t="s">
        <v>113</v>
      </c>
      <c r="AS148" s="202" t="s">
        <v>114</v>
      </c>
      <c r="AT148" s="205" t="s">
        <v>15</v>
      </c>
      <c r="AU148" s="155" t="s">
        <v>115</v>
      </c>
      <c r="AV148" s="197" t="s">
        <v>116</v>
      </c>
      <c r="AW148" s="155" t="s">
        <v>118</v>
      </c>
      <c r="AX148" s="197" t="s">
        <v>117</v>
      </c>
      <c r="AY148" s="155" t="s">
        <v>80</v>
      </c>
      <c r="AZ148" s="155" t="s">
        <v>81</v>
      </c>
      <c r="BA148" s="30" t="s">
        <v>82</v>
      </c>
      <c r="BB148" s="30" t="s">
        <v>83</v>
      </c>
      <c r="BC148" s="170" t="s">
        <v>52</v>
      </c>
      <c r="BD148" s="197" t="s">
        <v>119</v>
      </c>
      <c r="BE148" s="197" t="s">
        <v>120</v>
      </c>
      <c r="BF148" s="170" t="s">
        <v>121</v>
      </c>
      <c r="BG148" s="170" t="s">
        <v>122</v>
      </c>
      <c r="BH148" s="41"/>
      <c r="BI148" s="192" t="s">
        <v>100</v>
      </c>
      <c r="BJ148" s="170" t="s">
        <v>61</v>
      </c>
      <c r="BK148" s="125" t="s">
        <v>89</v>
      </c>
    </row>
    <row r="149" spans="1:63" s="18" customFormat="1" outlineLevel="1">
      <c r="A149" s="12"/>
      <c r="B149" s="32" t="s">
        <v>1</v>
      </c>
      <c r="C149" s="33">
        <f>DATE(YEAR(C148),MONTH(C148),DAY(C148))</f>
        <v>46357</v>
      </c>
      <c r="D149" s="33">
        <f>IF(MONTH(DATE(YEAR(C149),MONTH(C149),DAY(C149)+1))=MONTH($C148),DATE(YEAR(C149),MONTH(C149),DAY(C149)+1),"")</f>
        <v>46358</v>
      </c>
      <c r="E149" s="33">
        <f t="shared" ref="E149:AG149" si="29">IF(MONTH(DATE(YEAR(D149),MONTH(D149),DAY(D149)+1))=MONTH($C148),DATE(YEAR(D149),MONTH(D149),DAY(D149)+1),"")</f>
        <v>46359</v>
      </c>
      <c r="F149" s="33">
        <f t="shared" si="29"/>
        <v>46360</v>
      </c>
      <c r="G149" s="33">
        <f t="shared" si="29"/>
        <v>46361</v>
      </c>
      <c r="H149" s="33">
        <f t="shared" si="29"/>
        <v>46362</v>
      </c>
      <c r="I149" s="33">
        <f t="shared" si="29"/>
        <v>46363</v>
      </c>
      <c r="J149" s="33">
        <f t="shared" si="29"/>
        <v>46364</v>
      </c>
      <c r="K149" s="33">
        <f t="shared" si="29"/>
        <v>46365</v>
      </c>
      <c r="L149" s="33">
        <f t="shared" si="29"/>
        <v>46366</v>
      </c>
      <c r="M149" s="33">
        <f t="shared" si="29"/>
        <v>46367</v>
      </c>
      <c r="N149" s="33">
        <f t="shared" si="29"/>
        <v>46368</v>
      </c>
      <c r="O149" s="33">
        <f t="shared" si="29"/>
        <v>46369</v>
      </c>
      <c r="P149" s="33">
        <f t="shared" si="29"/>
        <v>46370</v>
      </c>
      <c r="Q149" s="33">
        <f t="shared" si="29"/>
        <v>46371</v>
      </c>
      <c r="R149" s="33">
        <f t="shared" si="29"/>
        <v>46372</v>
      </c>
      <c r="S149" s="33">
        <f t="shared" si="29"/>
        <v>46373</v>
      </c>
      <c r="T149" s="33">
        <f t="shared" si="29"/>
        <v>46374</v>
      </c>
      <c r="U149" s="33">
        <f t="shared" si="29"/>
        <v>46375</v>
      </c>
      <c r="V149" s="33">
        <f t="shared" si="29"/>
        <v>46376</v>
      </c>
      <c r="W149" s="33">
        <f t="shared" si="29"/>
        <v>46377</v>
      </c>
      <c r="X149" s="33">
        <f t="shared" si="29"/>
        <v>46378</v>
      </c>
      <c r="Y149" s="33">
        <f t="shared" si="29"/>
        <v>46379</v>
      </c>
      <c r="Z149" s="33">
        <f t="shared" si="29"/>
        <v>46380</v>
      </c>
      <c r="AA149" s="33">
        <f t="shared" si="29"/>
        <v>46381</v>
      </c>
      <c r="AB149" s="33">
        <f t="shared" si="29"/>
        <v>46382</v>
      </c>
      <c r="AC149" s="33">
        <f t="shared" si="29"/>
        <v>46383</v>
      </c>
      <c r="AD149" s="33">
        <f t="shared" si="29"/>
        <v>46384</v>
      </c>
      <c r="AE149" s="33">
        <f t="shared" si="29"/>
        <v>46385</v>
      </c>
      <c r="AF149" s="33">
        <f t="shared" si="29"/>
        <v>46386</v>
      </c>
      <c r="AG149" s="74">
        <f t="shared" si="29"/>
        <v>46387</v>
      </c>
      <c r="AH149" s="212"/>
      <c r="AI149" s="213"/>
      <c r="AJ149" s="213"/>
      <c r="AK149" s="213"/>
      <c r="AL149" s="214"/>
      <c r="AM149" s="218"/>
      <c r="AN149" s="219"/>
      <c r="AO149" s="220"/>
      <c r="AP149" s="223"/>
      <c r="AQ149" s="224"/>
      <c r="AR149" s="200"/>
      <c r="AS149" s="203"/>
      <c r="AT149" s="206"/>
      <c r="AU149" s="157"/>
      <c r="AV149" s="137"/>
      <c r="AW149" s="157"/>
      <c r="AX149" s="137"/>
      <c r="AY149" s="157"/>
      <c r="AZ149" s="157"/>
      <c r="BA149" s="35" t="s">
        <v>78</v>
      </c>
      <c r="BB149" s="35" t="s">
        <v>79</v>
      </c>
      <c r="BC149" s="170"/>
      <c r="BD149" s="198"/>
      <c r="BE149" s="198"/>
      <c r="BF149" s="125"/>
      <c r="BG149" s="125"/>
      <c r="BH149" s="62"/>
      <c r="BI149" s="193"/>
      <c r="BJ149" s="170"/>
      <c r="BK149" s="125"/>
    </row>
    <row r="150" spans="1:63" s="18" customFormat="1" ht="12.95" customHeight="1" outlineLevel="1">
      <c r="A150" s="12"/>
      <c r="B150" s="32" t="s">
        <v>2</v>
      </c>
      <c r="C150" s="78" t="str">
        <f t="shared" ref="C150:AG150" si="30">TEXT(C149,"aaa")</f>
        <v>火</v>
      </c>
      <c r="D150" s="78" t="str">
        <f t="shared" si="30"/>
        <v>水</v>
      </c>
      <c r="E150" s="78" t="str">
        <f t="shared" si="30"/>
        <v>木</v>
      </c>
      <c r="F150" s="78" t="str">
        <f t="shared" si="30"/>
        <v>金</v>
      </c>
      <c r="G150" s="78" t="str">
        <f t="shared" si="30"/>
        <v>土</v>
      </c>
      <c r="H150" s="78" t="str">
        <f t="shared" si="30"/>
        <v>日</v>
      </c>
      <c r="I150" s="78" t="str">
        <f t="shared" si="30"/>
        <v>月</v>
      </c>
      <c r="J150" s="78" t="str">
        <f t="shared" si="30"/>
        <v>火</v>
      </c>
      <c r="K150" s="78" t="str">
        <f t="shared" si="30"/>
        <v>水</v>
      </c>
      <c r="L150" s="78" t="str">
        <f t="shared" si="30"/>
        <v>木</v>
      </c>
      <c r="M150" s="78" t="str">
        <f t="shared" si="30"/>
        <v>金</v>
      </c>
      <c r="N150" s="78" t="str">
        <f t="shared" si="30"/>
        <v>土</v>
      </c>
      <c r="O150" s="78" t="str">
        <f t="shared" si="30"/>
        <v>日</v>
      </c>
      <c r="P150" s="78" t="str">
        <f t="shared" si="30"/>
        <v>月</v>
      </c>
      <c r="Q150" s="78" t="str">
        <f t="shared" si="30"/>
        <v>火</v>
      </c>
      <c r="R150" s="78" t="str">
        <f t="shared" si="30"/>
        <v>水</v>
      </c>
      <c r="S150" s="78" t="str">
        <f t="shared" si="30"/>
        <v>木</v>
      </c>
      <c r="T150" s="78" t="str">
        <f t="shared" si="30"/>
        <v>金</v>
      </c>
      <c r="U150" s="78" t="str">
        <f t="shared" si="30"/>
        <v>土</v>
      </c>
      <c r="V150" s="78" t="str">
        <f t="shared" si="30"/>
        <v>日</v>
      </c>
      <c r="W150" s="78" t="str">
        <f t="shared" si="30"/>
        <v>月</v>
      </c>
      <c r="X150" s="78" t="str">
        <f t="shared" si="30"/>
        <v>火</v>
      </c>
      <c r="Y150" s="78" t="str">
        <f t="shared" si="30"/>
        <v>水</v>
      </c>
      <c r="Z150" s="78" t="str">
        <f t="shared" si="30"/>
        <v>木</v>
      </c>
      <c r="AA150" s="78" t="str">
        <f t="shared" si="30"/>
        <v>金</v>
      </c>
      <c r="AB150" s="78" t="str">
        <f t="shared" si="30"/>
        <v>土</v>
      </c>
      <c r="AC150" s="78" t="str">
        <f t="shared" si="30"/>
        <v>日</v>
      </c>
      <c r="AD150" s="78" t="str">
        <f t="shared" si="30"/>
        <v>月</v>
      </c>
      <c r="AE150" s="78" t="str">
        <f t="shared" si="30"/>
        <v>火</v>
      </c>
      <c r="AF150" s="78" t="str">
        <f t="shared" si="30"/>
        <v>水</v>
      </c>
      <c r="AG150" s="79" t="str">
        <f t="shared" si="30"/>
        <v>木</v>
      </c>
      <c r="AH150" s="194" t="s">
        <v>90</v>
      </c>
      <c r="AI150" s="195" t="s">
        <v>91</v>
      </c>
      <c r="AJ150" s="195" t="s">
        <v>92</v>
      </c>
      <c r="AK150" s="195" t="s">
        <v>93</v>
      </c>
      <c r="AL150" s="196" t="s">
        <v>94</v>
      </c>
      <c r="AM150" s="177" t="s">
        <v>44</v>
      </c>
      <c r="AN150" s="178" t="s">
        <v>12</v>
      </c>
      <c r="AO150" s="179" t="s">
        <v>51</v>
      </c>
      <c r="AP150" s="180" t="s">
        <v>44</v>
      </c>
      <c r="AQ150" s="183" t="s">
        <v>13</v>
      </c>
      <c r="AR150" s="201"/>
      <c r="AS150" s="204"/>
      <c r="AT150" s="186">
        <f>COUNT(C149:AG149)</f>
        <v>31</v>
      </c>
      <c r="AU150" s="155">
        <f>AT150-AR152</f>
        <v>31</v>
      </c>
      <c r="AV150" s="170">
        <f>SUM(AU$8:AU153)</f>
        <v>421</v>
      </c>
      <c r="AW150" s="155">
        <f>AT150-AR154</f>
        <v>31</v>
      </c>
      <c r="AX150" s="170">
        <f>SUM(AW$8:AW153)</f>
        <v>421</v>
      </c>
      <c r="AY150" s="170">
        <f>COUNTIF(C153:AG153,"○")+COUNTIF(C153:AG153,"●")</f>
        <v>0</v>
      </c>
      <c r="AZ150" s="170">
        <f>SUM(AY$9:AY154)</f>
        <v>0</v>
      </c>
      <c r="BA150" s="170">
        <f>COUNTIF(C155:AG155,"○")+COUNTIF(C155:AG155,"●")</f>
        <v>0</v>
      </c>
      <c r="BB150" s="170">
        <f>SUM(BA$10:BA155)</f>
        <v>0</v>
      </c>
      <c r="BC150" s="125">
        <f>COUNTIF(C150:AG150,"土")+COUNTIF(C150:AG150,"日")</f>
        <v>8</v>
      </c>
      <c r="BD150" s="137"/>
      <c r="BE150" s="137"/>
      <c r="BF150" s="125" t="str">
        <f ca="1">IF(OR(BD151/AU150&lt;0.285,BD151=0),"特例","特例なし")</f>
        <v>特例</v>
      </c>
      <c r="BG150" s="125" t="str">
        <f ca="1">IF(OR(BE151/AW150&lt;0.285,BE151=0),"特例","特例なし")</f>
        <v>特例</v>
      </c>
      <c r="BH150" s="171" t="s">
        <v>108</v>
      </c>
      <c r="BI150" s="232">
        <f>ABS(IF(WEEKDAY(C148,3)=0,7,WEEKDAY(C148,3)-7))</f>
        <v>6</v>
      </c>
      <c r="BJ150" s="125">
        <f ca="1">IF($AO$340="計画",IF(AU150=0,1,IF(AO153="達成",1,IF(AO153="達成※",1,0))),IF(AW150=0,1,IF(AO155="達成",1,IF(AO155="達成※",1,0))))</f>
        <v>0</v>
      </c>
      <c r="BK150" s="125">
        <f ca="1">IF($AO$340="計画",IF(COUNTIF(AH154:AL154,"未")=0,1,0),IF(COUNTIF(AH156:AL156,"未")=0,1,0))</f>
        <v>0</v>
      </c>
    </row>
    <row r="151" spans="1:63" s="18" customFormat="1" ht="28.5" outlineLevel="1">
      <c r="A151" s="12"/>
      <c r="B151" s="169" t="s">
        <v>3</v>
      </c>
      <c r="C151" s="167" t="str">
        <f>IFERROR(VLOOKUP(C149,祝日一覧!$A:$C,3,FALSE),"")</f>
        <v/>
      </c>
      <c r="D151" s="167" t="str">
        <f>IFERROR(VLOOKUP(D149,祝日一覧!$A:$C,3,FALSE),"")</f>
        <v/>
      </c>
      <c r="E151" s="167" t="str">
        <f>IFERROR(VLOOKUP(E149,祝日一覧!$A:$C,3,FALSE),"")</f>
        <v/>
      </c>
      <c r="F151" s="167" t="str">
        <f>IFERROR(VLOOKUP(F149,祝日一覧!$A:$C,3,FALSE),"")</f>
        <v/>
      </c>
      <c r="G151" s="167" t="str">
        <f>IFERROR(VLOOKUP(G149,祝日一覧!$A:$C,3,FALSE),"")</f>
        <v/>
      </c>
      <c r="H151" s="167" t="str">
        <f>IFERROR(VLOOKUP(H149,祝日一覧!$A:$C,3,FALSE),"")</f>
        <v/>
      </c>
      <c r="I151" s="167" t="str">
        <f>IFERROR(VLOOKUP(I149,祝日一覧!$A:$C,3,FALSE),"")</f>
        <v/>
      </c>
      <c r="J151" s="167" t="str">
        <f>IFERROR(VLOOKUP(J149,祝日一覧!$A:$C,3,FALSE),"")</f>
        <v/>
      </c>
      <c r="K151" s="167" t="str">
        <f>IFERROR(VLOOKUP(K149,祝日一覧!$A:$C,3,FALSE),"")</f>
        <v/>
      </c>
      <c r="L151" s="167" t="str">
        <f>IFERROR(VLOOKUP(L149,祝日一覧!$A:$C,3,FALSE),"")</f>
        <v/>
      </c>
      <c r="M151" s="167" t="str">
        <f>IFERROR(VLOOKUP(M149,祝日一覧!$A:$C,3,FALSE),"")</f>
        <v/>
      </c>
      <c r="N151" s="167" t="str">
        <f>IFERROR(VLOOKUP(N149,祝日一覧!$A:$C,3,FALSE),"")</f>
        <v/>
      </c>
      <c r="O151" s="167" t="str">
        <f>IFERROR(VLOOKUP(O149,祝日一覧!$A:$C,3,FALSE),"")</f>
        <v/>
      </c>
      <c r="P151" s="167" t="str">
        <f>IFERROR(VLOOKUP(P149,祝日一覧!$A:$C,3,FALSE),"")</f>
        <v/>
      </c>
      <c r="Q151" s="167" t="str">
        <f>IFERROR(VLOOKUP(Q149,祝日一覧!$A:$C,3,FALSE),"")</f>
        <v/>
      </c>
      <c r="R151" s="167" t="str">
        <f>IFERROR(VLOOKUP(R149,祝日一覧!$A:$C,3,FALSE),"")</f>
        <v/>
      </c>
      <c r="S151" s="167" t="str">
        <f>IFERROR(VLOOKUP(S149,祝日一覧!$A:$C,3,FALSE),"")</f>
        <v/>
      </c>
      <c r="T151" s="167" t="str">
        <f>IFERROR(VLOOKUP(T149,祝日一覧!$A:$C,3,FALSE),"")</f>
        <v/>
      </c>
      <c r="U151" s="167" t="str">
        <f>IFERROR(VLOOKUP(U149,祝日一覧!$A:$C,3,FALSE),"")</f>
        <v/>
      </c>
      <c r="V151" s="167" t="str">
        <f>IFERROR(VLOOKUP(V149,祝日一覧!$A:$C,3,FALSE),"")</f>
        <v/>
      </c>
      <c r="W151" s="167" t="str">
        <f>IFERROR(VLOOKUP(W149,祝日一覧!$A:$C,3,FALSE),"")</f>
        <v/>
      </c>
      <c r="X151" s="167" t="str">
        <f>IFERROR(VLOOKUP(X149,祝日一覧!$A:$C,3,FALSE),"")</f>
        <v/>
      </c>
      <c r="Y151" s="167" t="str">
        <f>IFERROR(VLOOKUP(Y149,祝日一覧!$A:$C,3,FALSE),"")</f>
        <v/>
      </c>
      <c r="Z151" s="167" t="str">
        <f>IFERROR(VLOOKUP(Z149,祝日一覧!$A:$C,3,FALSE),"")</f>
        <v/>
      </c>
      <c r="AA151" s="167" t="str">
        <f>IFERROR(VLOOKUP(AA149,祝日一覧!$A:$C,3,FALSE),"")</f>
        <v/>
      </c>
      <c r="AB151" s="167" t="str">
        <f>IFERROR(VLOOKUP(AB149,祝日一覧!$A:$C,3,FALSE),"")</f>
        <v/>
      </c>
      <c r="AC151" s="167" t="str">
        <f>IFERROR(VLOOKUP(AC149,祝日一覧!$A:$C,3,FALSE),"")</f>
        <v/>
      </c>
      <c r="AD151" s="167" t="str">
        <f>IFERROR(VLOOKUP(AD149,祝日一覧!$A:$C,3,FALSE),"")</f>
        <v/>
      </c>
      <c r="AE151" s="167" t="str">
        <f>IFERROR(VLOOKUP(AE149,祝日一覧!$A:$C,3,FALSE),"")</f>
        <v>年末年始休暇</v>
      </c>
      <c r="AF151" s="167" t="str">
        <f>IFERROR(VLOOKUP(AF149,祝日一覧!$A:$C,3,FALSE),"")</f>
        <v>年末年始休暇</v>
      </c>
      <c r="AG151" s="168" t="str">
        <f>IFERROR(VLOOKUP(AG149,祝日一覧!$A:$C,3,FALSE),"")</f>
        <v>年末年始休暇</v>
      </c>
      <c r="AH151" s="194"/>
      <c r="AI151" s="195"/>
      <c r="AJ151" s="195"/>
      <c r="AK151" s="195"/>
      <c r="AL151" s="196"/>
      <c r="AM151" s="177"/>
      <c r="AN151" s="178"/>
      <c r="AO151" s="179"/>
      <c r="AP151" s="181"/>
      <c r="AQ151" s="184"/>
      <c r="AR151" s="39" t="s">
        <v>84</v>
      </c>
      <c r="AS151" s="40" t="s">
        <v>84</v>
      </c>
      <c r="AT151" s="186"/>
      <c r="AU151" s="156"/>
      <c r="AV151" s="170"/>
      <c r="AW151" s="156"/>
      <c r="AX151" s="170"/>
      <c r="AY151" s="170"/>
      <c r="AZ151" s="170"/>
      <c r="BA151" s="170"/>
      <c r="BB151" s="170"/>
      <c r="BC151" s="125"/>
      <c r="BD151" s="174">
        <f ca="1">BC150-AS152</f>
        <v>8</v>
      </c>
      <c r="BE151" s="174">
        <f ca="1">BC150-AS154</f>
        <v>8</v>
      </c>
      <c r="BF151" s="125"/>
      <c r="BG151" s="125"/>
      <c r="BH151" s="172"/>
      <c r="BI151" s="232">
        <f>WEEKDAY(C147,3)</f>
        <v>5</v>
      </c>
      <c r="BJ151" s="125"/>
      <c r="BK151" s="125"/>
    </row>
    <row r="152" spans="1:63" s="18" customFormat="1" ht="54" outlineLevel="1">
      <c r="A152" s="43"/>
      <c r="B152" s="169"/>
      <c r="C152" s="167"/>
      <c r="D152" s="167"/>
      <c r="E152" s="167"/>
      <c r="F152" s="167"/>
      <c r="G152" s="167"/>
      <c r="H152" s="167"/>
      <c r="I152" s="167"/>
      <c r="J152" s="167"/>
      <c r="K152" s="167"/>
      <c r="L152" s="167"/>
      <c r="M152" s="167"/>
      <c r="N152" s="167"/>
      <c r="O152" s="167"/>
      <c r="P152" s="167"/>
      <c r="Q152" s="167"/>
      <c r="R152" s="167"/>
      <c r="S152" s="167"/>
      <c r="T152" s="167"/>
      <c r="U152" s="167"/>
      <c r="V152" s="167"/>
      <c r="W152" s="167"/>
      <c r="X152" s="167"/>
      <c r="Y152" s="167"/>
      <c r="Z152" s="167"/>
      <c r="AA152" s="167"/>
      <c r="AB152" s="167"/>
      <c r="AC152" s="167"/>
      <c r="AD152" s="167"/>
      <c r="AE152" s="167"/>
      <c r="AF152" s="167"/>
      <c r="AG152" s="168"/>
      <c r="AH152" s="86" t="str">
        <f>IF($BI150=7,DBCS(1&amp;"日～"&amp;7&amp;"日"),DBCS("前"&amp;DAY(EOMONTH($C148-1,0))-6+$BI150&amp;"日～"&amp;$BI150&amp;"日"))</f>
        <v>前３０日～６日</v>
      </c>
      <c r="AI152" s="45" t="str">
        <f>DBCS($BI150+1&amp;"日～"&amp;$BI150+7&amp;"日")</f>
        <v>７日～１３日</v>
      </c>
      <c r="AJ152" s="45" t="str">
        <f>DBCS($BI150+8&amp;"日～"&amp;$BI150+14&amp;"日")</f>
        <v>１４日～２０日</v>
      </c>
      <c r="AK152" s="45" t="str">
        <f>DBCS($BI150+15&amp;"日～"&amp;$BI150+21&amp;"日")</f>
        <v>２１日～２７日</v>
      </c>
      <c r="AL152" s="46" t="str">
        <f>IF(AND(BI150=7,BI153=0),"-",IF($BI155=3,"-",DBCS($BI150+22&amp;"日～"&amp;$BI150+28&amp;"日")))</f>
        <v>-</v>
      </c>
      <c r="AM152" s="177"/>
      <c r="AN152" s="178"/>
      <c r="AO152" s="179"/>
      <c r="AP152" s="182"/>
      <c r="AQ152" s="185"/>
      <c r="AR152" s="39">
        <f>COUNTIF(C153:AG154,"外")</f>
        <v>0</v>
      </c>
      <c r="AS152" s="40">
        <f ca="1">COUNTIF(OFFSET(C153,0,MAX(5-WEEKDAY(C148,3),0),1,MIN(7-WEEKDAY(C148,3),2)),"外")+COUNTIF(OFFSET(C153,0,MAX(5-WEEKDAY(C148,3),0)+7,1,2),"外")+COUNTIF(OFFSET(C153,0,MAX(5-WEEKDAY(C148,3),0)+14,1,2),"外")+COUNTIF(OFFSET(C153,0,MAX(5-WEEKDAY(C148,3),0)+21,1,2),"外")+IF(BI152-BI150&lt;27,0,COUNTIF(OFFSET(C153,0,BI150+26,1,MIN(7-BI153,2)),"外"))</f>
        <v>0</v>
      </c>
      <c r="AT152" s="186"/>
      <c r="AU152" s="156"/>
      <c r="AV152" s="170"/>
      <c r="AW152" s="156"/>
      <c r="AX152" s="170"/>
      <c r="AY152" s="170"/>
      <c r="AZ152" s="170"/>
      <c r="BA152" s="170"/>
      <c r="BB152" s="170"/>
      <c r="BC152" s="125"/>
      <c r="BD152" s="175"/>
      <c r="BE152" s="175"/>
      <c r="BF152" s="125"/>
      <c r="BG152" s="125"/>
      <c r="BH152" s="47" t="s">
        <v>109</v>
      </c>
      <c r="BI152" s="48">
        <f>DAY(EOMONTH(C148,0))</f>
        <v>31</v>
      </c>
      <c r="BJ152" s="125"/>
      <c r="BK152" s="125"/>
    </row>
    <row r="153" spans="1:63" s="18" customFormat="1" ht="26.45" customHeight="1" outlineLevel="1">
      <c r="A153" s="52"/>
      <c r="B153" s="161" t="s">
        <v>88</v>
      </c>
      <c r="C153" s="123"/>
      <c r="D153" s="123"/>
      <c r="E153" s="123"/>
      <c r="F153" s="123"/>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43"/>
      <c r="AH153" s="53">
        <f ca="1">IF(BI150=7,COUNTIF(OFFSET($C153,0,0,1,$BI150),"○")+COUNTIF(OFFSET($C153,0,$BI150,1,7),"●"),COUNTIF(OFFSET($C153,0,0,1,$BI150),"○")+COUNTIF(OFFSET($C153,-10,DAY(EOMONTH(C148-1,0))-7+BI150,1,7-$BI150),"○")+COUNTIF(OFFSET(C153,0,BI150,1,7),"●"))</f>
        <v>0</v>
      </c>
      <c r="AI153" s="54">
        <f ca="1">COUNTIF(OFFSET($C153,0,$BI150,1,7),"○")+COUNTIF(OFFSET($C153,0,$BI150+7,1,7),"●")</f>
        <v>0</v>
      </c>
      <c r="AJ153" s="54">
        <f ca="1">COUNTIF(OFFSET($C153,0,$BI150+7,1,7),"○")+COUNTIF(OFFSET($C153,0,$BI150+14,1,7),"●")</f>
        <v>0</v>
      </c>
      <c r="AK153" s="54">
        <f ca="1">IF(BI155=3,COUNTIF(OFFSET($C153,0,$BI150+14,1,7),"○")+IFERROR(COUNTIF(OFFSET(C153,0,BI150+22,1,BI153),"●"),0)+COUNTIF(OFFSET(C153,10,0,1,7-BI153),"●"),COUNTIF(OFFSET($C153,0,$BI150+14,1,7),"○")+COUNTIF(OFFSET($C153,0,$BI150+21,1,7),"●"))</f>
        <v>0</v>
      </c>
      <c r="AL153" s="55" t="str">
        <f ca="1">IF((BI155+SIGN(BI150))&lt;5,"-",IF(BI153=0,COUNTIF(OFFSET(C153,0,BI150+21,1,7),"○")+COUNTIF(OFFSET(C153,10,0,1,7-BI153),"●"),COUNTIF(OFFSET(C153,0,BI150+21,1,7),"○")+COUNTIF(OFFSET(C153,0,BI150+28,1,BI153),"●")+COUNTIF(OFFSET(C153,10,1,7-BI153,),"●")))</f>
        <v>-</v>
      </c>
      <c r="AM153" s="145">
        <f>AY150</f>
        <v>0</v>
      </c>
      <c r="AN153" s="147">
        <f>IF(AU150=0,"対象外",AM153/AU150)</f>
        <v>0</v>
      </c>
      <c r="AO153" s="149" t="str">
        <f ca="1">IF(AU150=0,"対象外",IF(AM153/AU150&gt;=0.285,"達成",IF(AM153&gt;=BF153,"達成※","未")))</f>
        <v>未</v>
      </c>
      <c r="AP153" s="151">
        <f>AZ150</f>
        <v>0</v>
      </c>
      <c r="AQ153" s="153">
        <f>IFERROR(AP153/AV150,"")</f>
        <v>0</v>
      </c>
      <c r="AR153" s="39" t="s">
        <v>85</v>
      </c>
      <c r="AS153" s="40" t="s">
        <v>85</v>
      </c>
      <c r="AT153" s="186"/>
      <c r="AU153" s="156"/>
      <c r="AV153" s="170"/>
      <c r="AW153" s="156"/>
      <c r="AX153" s="170"/>
      <c r="AY153" s="170"/>
      <c r="AZ153" s="170"/>
      <c r="BA153" s="170"/>
      <c r="BB153" s="170"/>
      <c r="BC153" s="125"/>
      <c r="BD153" s="175"/>
      <c r="BE153" s="175"/>
      <c r="BF153" s="125">
        <f ca="1">IF(OR(BD151/AU150&lt;0.285,BD151=0),BD151,"-")</f>
        <v>8</v>
      </c>
      <c r="BG153" s="174">
        <f ca="1">IF(OR(BE151/AW150&lt;0.285,BE151=0),BE151,"-")</f>
        <v>8</v>
      </c>
      <c r="BH153" s="56" t="s">
        <v>110</v>
      </c>
      <c r="BI153" s="57">
        <f>MOD(BI152-BI150,7)</f>
        <v>4</v>
      </c>
      <c r="BJ153" s="125"/>
      <c r="BK153" s="125"/>
    </row>
    <row r="154" spans="1:63" s="18" customFormat="1" ht="12.95" customHeight="1" outlineLevel="1">
      <c r="A154" s="52"/>
      <c r="B154" s="161"/>
      <c r="C154" s="123"/>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43"/>
      <c r="AH154" s="58" t="str">
        <f ca="1">IF(BI150=1,
IF((2-COUNTIF(OFFSET(C153,0,0,1,1),"外")-COUNTIF(OFFSET(C153,-10,BI142-1),"外"))&lt;=AH153,"達成","未"),
IF((2-COUNTIF(OFFSET(C153,0,MAX(5-WEEKDAY(C148,3),0),1,2),"外"))&lt;=AH153,"達成","未"))</f>
        <v>未</v>
      </c>
      <c r="AI154" s="54" t="str">
        <f ca="1">IF((2-COUNTIF(OFFSET($C153,0,$BI150+5,1,2),"外"))&lt;=AI153,"達成","未")</f>
        <v>未</v>
      </c>
      <c r="AJ154" s="54" t="str">
        <f ca="1">IF((2-COUNTIF(OFFSET($C153,0,$BI150+12,1,2),"外"))&lt;=AJ153,"達成","未")</f>
        <v>未</v>
      </c>
      <c r="AK154" s="54" t="str">
        <f ca="1">IF((2-COUNTIF(OFFSET($C153,0,$BI150+19,1,2),"外"))&lt;=AK153,"達成","未")</f>
        <v>未</v>
      </c>
      <c r="AL154" s="55" t="str">
        <f ca="1">IF((BI155+SIGN(BI150))&lt;5,"-",IF((2-COUNTIF(OFFSET($C153,0,$BI150+26,1,2),"外"))&lt;=AL153,"達成","未"))</f>
        <v>-</v>
      </c>
      <c r="AM154" s="163"/>
      <c r="AN154" s="164"/>
      <c r="AO154" s="165"/>
      <c r="AP154" s="166"/>
      <c r="AQ154" s="187"/>
      <c r="AR154" s="188">
        <f>COUNTIF(C155:AG156,"外")</f>
        <v>0</v>
      </c>
      <c r="AS154" s="190">
        <f ca="1">COUNTIF(OFFSET(C155,0,MAX(5-WEEKDAY(C148,3),0),1,MIN(7-WEEKDAY(C148,3),2)),"外")+COUNTIF(OFFSET(C155,0,MAX(5-WEEKDAY(C148,3),0)+7,1,2),"外")+COUNTIF(OFFSET(C155,0,MAX(5-WEEKDAY(C148,3),0)+14,1,2),"外")+COUNTIF(OFFSET(C155,0,MAX(5-WEEKDAY(C148,3),0)+21,1,2),"外")+IF(BI152-BI150&lt;27,0,COUNTIF(OFFSET(C155,0,BI150+26,1,MIN(7-BI153,2)),"外"))</f>
        <v>0</v>
      </c>
      <c r="AT154" s="186"/>
      <c r="AU154" s="156"/>
      <c r="AV154" s="170"/>
      <c r="AW154" s="156"/>
      <c r="AX154" s="170"/>
      <c r="AY154" s="170"/>
      <c r="AZ154" s="170"/>
      <c r="BA154" s="170"/>
      <c r="BB154" s="170"/>
      <c r="BC154" s="125"/>
      <c r="BD154" s="175"/>
      <c r="BE154" s="175"/>
      <c r="BF154" s="125"/>
      <c r="BG154" s="175"/>
      <c r="BH154" s="59" t="s">
        <v>112</v>
      </c>
      <c r="BI154" s="57">
        <f>SIGN(BI150)+SIGN(BI153)+BI155</f>
        <v>5</v>
      </c>
      <c r="BJ154" s="125"/>
      <c r="BK154" s="125"/>
    </row>
    <row r="155" spans="1:63" s="18" customFormat="1" ht="26.45" customHeight="1" outlineLevel="1">
      <c r="A155" s="52"/>
      <c r="B155" s="161" t="s">
        <v>137</v>
      </c>
      <c r="C155" s="123"/>
      <c r="D155" s="123"/>
      <c r="E155" s="123"/>
      <c r="F155" s="123"/>
      <c r="G155" s="123"/>
      <c r="H155" s="123"/>
      <c r="I155" s="123"/>
      <c r="J155" s="123"/>
      <c r="K155" s="123"/>
      <c r="L155" s="123"/>
      <c r="M155" s="123"/>
      <c r="N155" s="123"/>
      <c r="O155" s="123"/>
      <c r="P155" s="123"/>
      <c r="Q155" s="123"/>
      <c r="R155" s="123"/>
      <c r="S155" s="123"/>
      <c r="T155" s="123"/>
      <c r="U155" s="123"/>
      <c r="V155" s="123"/>
      <c r="W155" s="123"/>
      <c r="X155" s="123"/>
      <c r="Y155" s="123"/>
      <c r="Z155" s="123"/>
      <c r="AA155" s="123"/>
      <c r="AB155" s="123"/>
      <c r="AC155" s="123"/>
      <c r="AD155" s="123"/>
      <c r="AE155" s="123"/>
      <c r="AF155" s="123"/>
      <c r="AG155" s="143"/>
      <c r="AH155" s="53">
        <f ca="1">IF(BI150=7,COUNTIF(OFFSET($C155,0,0,1,$BI150),"○")+COUNTIF(OFFSET($C155,0,$BI150,1,7),"●"),COUNTIF(OFFSET($C155,0,0,1,$BI150),"○")+COUNTIF(OFFSET($C155,-10,DAY(EOMONTH(C148-1,0))-7+BI150,1,7-$BI150),"○")+COUNTIF(OFFSET(C155,0,BI150,1,7),"●"))</f>
        <v>0</v>
      </c>
      <c r="AI155" s="60">
        <f ca="1">COUNTIF(OFFSET($C155,0,$BI150,1,7),"○")+COUNTIF(OFFSET($C155,0,$BI150+7,1,7),"●")</f>
        <v>0</v>
      </c>
      <c r="AJ155" s="60">
        <f ca="1">COUNTIF(OFFSET($C155,0,$BI150+7,1,7),"○")+COUNTIF(OFFSET($C155,0,$BI150+14,1,7),"●")</f>
        <v>0</v>
      </c>
      <c r="AK155" s="60">
        <f ca="1">IF(BI155=3,COUNTIF(OFFSET($C155,0,$BI150+14,1,7),"○")+IFERROR(COUNTIF(OFFSET(C155,0,BI150+22,1,BI153),"●"),0)+COUNTIF(OFFSET(C155,10,0,1,7-BI153),"●"),COUNTIF(OFFSET($C155,0,$BI150+14,1,7),"○")+COUNTIF(OFFSET($C155,0,$BI150+21,1,7),"●"))</f>
        <v>0</v>
      </c>
      <c r="AL155" s="61" t="str">
        <f ca="1">IF((BI155+SIGN(BI150))&lt;5,"-",IF(BI153=0,COUNTIF(OFFSET(C155,0,BI150+21,1,7),"○")+COUNTIF(OFFSET(C155,10,0,1,7-BI153),"●"),COUNTIF(OFFSET(C155,0,BI150+21,1,7),"○")+COUNTIF(OFFSET(C155,0,BI150+28,1,BI153),"●")+COUNTIF(OFFSET(C155,10,1,7-BI153,),"●")))</f>
        <v>-</v>
      </c>
      <c r="AM155" s="145">
        <f>BA150</f>
        <v>0</v>
      </c>
      <c r="AN155" s="147">
        <f>IF(AU150=0,"対象外",AM155/AU150)</f>
        <v>0</v>
      </c>
      <c r="AO155" s="149" t="str">
        <f ca="1">IF(AU150=0,"対象外",IF(AM155/AU150&gt;=0.285,"達成",IF(AM155&gt;=BG153,"達成※","未")))</f>
        <v>未</v>
      </c>
      <c r="AP155" s="151">
        <f>BB150</f>
        <v>0</v>
      </c>
      <c r="AQ155" s="153">
        <f>IFERROR(AP155/AX150,"")</f>
        <v>0</v>
      </c>
      <c r="AR155" s="189"/>
      <c r="AS155" s="191"/>
      <c r="AT155" s="186"/>
      <c r="AU155" s="157"/>
      <c r="AV155" s="170"/>
      <c r="AW155" s="157"/>
      <c r="AX155" s="170"/>
      <c r="AY155" s="170"/>
      <c r="AZ155" s="170"/>
      <c r="BA155" s="170"/>
      <c r="BB155" s="170"/>
      <c r="BC155" s="125"/>
      <c r="BD155" s="176"/>
      <c r="BE155" s="176"/>
      <c r="BF155" s="125"/>
      <c r="BG155" s="176"/>
      <c r="BH155" s="63" t="s">
        <v>111</v>
      </c>
      <c r="BI155" s="92">
        <f>ROUNDDOWN((BI152-BI150)/7,0)</f>
        <v>3</v>
      </c>
      <c r="BJ155" s="125"/>
      <c r="BK155" s="125"/>
    </row>
    <row r="156" spans="1:63" s="18" customFormat="1" ht="14.25" outlineLevel="1" thickBot="1">
      <c r="A156" s="52"/>
      <c r="B156" s="162"/>
      <c r="C156" s="142"/>
      <c r="D156" s="142"/>
      <c r="E156" s="142"/>
      <c r="F156" s="142"/>
      <c r="G156" s="142"/>
      <c r="H156" s="142"/>
      <c r="I156" s="142"/>
      <c r="J156" s="142"/>
      <c r="K156" s="142"/>
      <c r="L156" s="142"/>
      <c r="M156" s="142"/>
      <c r="N156" s="142"/>
      <c r="O156" s="142"/>
      <c r="P156" s="142"/>
      <c r="Q156" s="142"/>
      <c r="R156" s="142"/>
      <c r="S156" s="142"/>
      <c r="T156" s="142"/>
      <c r="U156" s="142"/>
      <c r="V156" s="142"/>
      <c r="W156" s="142"/>
      <c r="X156" s="142"/>
      <c r="Y156" s="142"/>
      <c r="Z156" s="142"/>
      <c r="AA156" s="142"/>
      <c r="AB156" s="142"/>
      <c r="AC156" s="142"/>
      <c r="AD156" s="142"/>
      <c r="AE156" s="142"/>
      <c r="AF156" s="142"/>
      <c r="AG156" s="144"/>
      <c r="AH156" s="77" t="str">
        <f ca="1">IF(BI150=1,
IF((2-COUNTIF(OFFSET(C155,0,0,1,1),"外")-COUNTIF(OFFSET(C155,-10,BI142-1),"外"))&lt;=AH155,"達成","未"),
IF((2-COUNTIF(OFFSET(C155,0,MAX(5-WEEKDAY(C148,3),0),1,2),"外"))&lt;=AH155,"達成","未"))</f>
        <v>未</v>
      </c>
      <c r="AI156" s="66" t="str">
        <f ca="1">IF((2-COUNTIF(OFFSET($C155,0,$BI150+5,1,2),"外"))&lt;=AI155,"達成","未")</f>
        <v>未</v>
      </c>
      <c r="AJ156" s="66" t="str">
        <f ca="1">IF((2-COUNTIF(OFFSET($C155,0,$BI150+12,1,2),"外"))&lt;=AJ155,"達成","未")</f>
        <v>未</v>
      </c>
      <c r="AK156" s="66" t="str">
        <f ca="1">IF((2-COUNTIF(OFFSET($C155,0,$BI150+19,1,2),"外"))&lt;=AK155,"達成","未")</f>
        <v>未</v>
      </c>
      <c r="AL156" s="67" t="str">
        <f ca="1">IF((BI155+SIGN(BI150))&lt;5,"-",IF((2-COUNTIF(OFFSET($C155,0,$BI150+26,1,2),"外"))&lt;=AL155,"達成","未"))</f>
        <v>-</v>
      </c>
      <c r="AM156" s="146"/>
      <c r="AN156" s="148"/>
      <c r="AO156" s="150"/>
      <c r="AP156" s="152"/>
      <c r="AQ156" s="154"/>
      <c r="AR156" s="68"/>
      <c r="AS156" s="68"/>
      <c r="AT156" s="22"/>
      <c r="AU156" s="22"/>
      <c r="AV156" s="22"/>
      <c r="AW156" s="22"/>
      <c r="AX156" s="22"/>
      <c r="AY156" s="22"/>
      <c r="AZ156" s="22"/>
      <c r="BA156" s="22"/>
      <c r="BB156" s="22"/>
      <c r="BC156" s="69"/>
      <c r="BD156" s="69"/>
      <c r="BE156" s="69"/>
      <c r="BF156" s="69"/>
      <c r="BG156" s="69"/>
      <c r="BH156" s="69"/>
      <c r="BI156" s="69"/>
      <c r="BJ156" s="69"/>
    </row>
    <row r="157" spans="1:63" s="18" customFormat="1" ht="14.25" outlineLevel="1" thickBot="1">
      <c r="A157" s="12"/>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c r="AA157" s="14"/>
      <c r="AB157" s="14"/>
      <c r="AC157" s="14"/>
      <c r="AD157" s="14"/>
      <c r="AE157" s="14"/>
      <c r="AF157" s="14"/>
      <c r="AG157" s="14"/>
      <c r="AH157" s="15"/>
      <c r="AI157" s="15"/>
      <c r="AJ157" s="15"/>
      <c r="AK157" s="15"/>
      <c r="AL157" s="15"/>
      <c r="AM157" s="15"/>
      <c r="AN157" s="15"/>
      <c r="AO157" s="15"/>
      <c r="AP157" s="15"/>
      <c r="AQ157" s="15"/>
      <c r="AR157" s="15"/>
      <c r="AS157" s="15"/>
      <c r="AT157" s="16"/>
      <c r="AU157" s="16"/>
      <c r="AV157" s="16"/>
      <c r="AW157" s="16"/>
      <c r="AX157" s="16"/>
      <c r="AY157" s="16"/>
      <c r="AZ157" s="16"/>
      <c r="BA157" s="16"/>
      <c r="BB157" s="16"/>
    </row>
    <row r="158" spans="1:63" s="18" customFormat="1" ht="12.95" customHeight="1" outlineLevel="1">
      <c r="A158" s="12"/>
      <c r="B158" s="29" t="s">
        <v>0</v>
      </c>
      <c r="C158" s="207">
        <f>DATE(YEAR(C148),MONTH(C148)+1,DAY(C148))</f>
        <v>46388</v>
      </c>
      <c r="D158" s="207"/>
      <c r="E158" s="207"/>
      <c r="F158" s="207"/>
      <c r="G158" s="207"/>
      <c r="H158" s="207"/>
      <c r="I158" s="207"/>
      <c r="J158" s="207"/>
      <c r="K158" s="207"/>
      <c r="L158" s="207"/>
      <c r="M158" s="207"/>
      <c r="N158" s="207"/>
      <c r="O158" s="207"/>
      <c r="P158" s="207"/>
      <c r="Q158" s="207"/>
      <c r="R158" s="207"/>
      <c r="S158" s="207"/>
      <c r="T158" s="207"/>
      <c r="U158" s="207"/>
      <c r="V158" s="207"/>
      <c r="W158" s="207"/>
      <c r="X158" s="207"/>
      <c r="Y158" s="207"/>
      <c r="Z158" s="207"/>
      <c r="AA158" s="207"/>
      <c r="AB158" s="207"/>
      <c r="AC158" s="207"/>
      <c r="AD158" s="207"/>
      <c r="AE158" s="207"/>
      <c r="AF158" s="207"/>
      <c r="AG158" s="208"/>
      <c r="AH158" s="209" t="s">
        <v>136</v>
      </c>
      <c r="AI158" s="210"/>
      <c r="AJ158" s="210"/>
      <c r="AK158" s="210"/>
      <c r="AL158" s="211"/>
      <c r="AM158" s="215" t="s">
        <v>50</v>
      </c>
      <c r="AN158" s="216"/>
      <c r="AO158" s="217"/>
      <c r="AP158" s="221" t="s">
        <v>11</v>
      </c>
      <c r="AQ158" s="222"/>
      <c r="AR158" s="199" t="s">
        <v>113</v>
      </c>
      <c r="AS158" s="202" t="s">
        <v>114</v>
      </c>
      <c r="AT158" s="205" t="s">
        <v>15</v>
      </c>
      <c r="AU158" s="155" t="s">
        <v>115</v>
      </c>
      <c r="AV158" s="197" t="s">
        <v>116</v>
      </c>
      <c r="AW158" s="155" t="s">
        <v>118</v>
      </c>
      <c r="AX158" s="197" t="s">
        <v>117</v>
      </c>
      <c r="AY158" s="155" t="s">
        <v>80</v>
      </c>
      <c r="AZ158" s="155" t="s">
        <v>81</v>
      </c>
      <c r="BA158" s="30" t="s">
        <v>82</v>
      </c>
      <c r="BB158" s="30" t="s">
        <v>83</v>
      </c>
      <c r="BC158" s="170" t="s">
        <v>52</v>
      </c>
      <c r="BD158" s="197" t="s">
        <v>119</v>
      </c>
      <c r="BE158" s="197" t="s">
        <v>120</v>
      </c>
      <c r="BF158" s="170" t="s">
        <v>121</v>
      </c>
      <c r="BG158" s="170" t="s">
        <v>122</v>
      </c>
      <c r="BH158" s="41"/>
      <c r="BI158" s="192" t="s">
        <v>100</v>
      </c>
      <c r="BJ158" s="170" t="s">
        <v>61</v>
      </c>
      <c r="BK158" s="125" t="s">
        <v>89</v>
      </c>
    </row>
    <row r="159" spans="1:63" outlineLevel="1">
      <c r="A159" s="12"/>
      <c r="B159" s="32" t="s">
        <v>1</v>
      </c>
      <c r="C159" s="33">
        <f>DATE(YEAR(C158),MONTH(C158),DAY(C158))</f>
        <v>46388</v>
      </c>
      <c r="D159" s="33">
        <f>IF(MONTH(DATE(YEAR(C159),MONTH(C159),DAY(C159)+1))=MONTH($C158),DATE(YEAR(C159),MONTH(C159),DAY(C159)+1),"")</f>
        <v>46389</v>
      </c>
      <c r="E159" s="33">
        <f t="shared" ref="E159:AG159" si="31">IF(MONTH(DATE(YEAR(D159),MONTH(D159),DAY(D159)+1))=MONTH($C158),DATE(YEAR(D159),MONTH(D159),DAY(D159)+1),"")</f>
        <v>46390</v>
      </c>
      <c r="F159" s="33">
        <f t="shared" si="31"/>
        <v>46391</v>
      </c>
      <c r="G159" s="33">
        <f t="shared" si="31"/>
        <v>46392</v>
      </c>
      <c r="H159" s="33">
        <f t="shared" si="31"/>
        <v>46393</v>
      </c>
      <c r="I159" s="33">
        <f t="shared" si="31"/>
        <v>46394</v>
      </c>
      <c r="J159" s="33">
        <f t="shared" si="31"/>
        <v>46395</v>
      </c>
      <c r="K159" s="33">
        <f t="shared" si="31"/>
        <v>46396</v>
      </c>
      <c r="L159" s="33">
        <f t="shared" si="31"/>
        <v>46397</v>
      </c>
      <c r="M159" s="33">
        <f t="shared" si="31"/>
        <v>46398</v>
      </c>
      <c r="N159" s="33">
        <f t="shared" si="31"/>
        <v>46399</v>
      </c>
      <c r="O159" s="33">
        <f t="shared" si="31"/>
        <v>46400</v>
      </c>
      <c r="P159" s="33">
        <f t="shared" si="31"/>
        <v>46401</v>
      </c>
      <c r="Q159" s="33">
        <f t="shared" si="31"/>
        <v>46402</v>
      </c>
      <c r="R159" s="33">
        <f t="shared" si="31"/>
        <v>46403</v>
      </c>
      <c r="S159" s="33">
        <f t="shared" si="31"/>
        <v>46404</v>
      </c>
      <c r="T159" s="33">
        <f t="shared" si="31"/>
        <v>46405</v>
      </c>
      <c r="U159" s="33">
        <f t="shared" si="31"/>
        <v>46406</v>
      </c>
      <c r="V159" s="33">
        <f t="shared" si="31"/>
        <v>46407</v>
      </c>
      <c r="W159" s="33">
        <f t="shared" si="31"/>
        <v>46408</v>
      </c>
      <c r="X159" s="33">
        <f t="shared" si="31"/>
        <v>46409</v>
      </c>
      <c r="Y159" s="33">
        <f t="shared" si="31"/>
        <v>46410</v>
      </c>
      <c r="Z159" s="33">
        <f t="shared" si="31"/>
        <v>46411</v>
      </c>
      <c r="AA159" s="33">
        <f t="shared" si="31"/>
        <v>46412</v>
      </c>
      <c r="AB159" s="33">
        <f t="shared" si="31"/>
        <v>46413</v>
      </c>
      <c r="AC159" s="33">
        <f t="shared" si="31"/>
        <v>46414</v>
      </c>
      <c r="AD159" s="33">
        <f t="shared" si="31"/>
        <v>46415</v>
      </c>
      <c r="AE159" s="33">
        <f t="shared" si="31"/>
        <v>46416</v>
      </c>
      <c r="AF159" s="33">
        <f t="shared" si="31"/>
        <v>46417</v>
      </c>
      <c r="AG159" s="74">
        <f t="shared" si="31"/>
        <v>46418</v>
      </c>
      <c r="AH159" s="212"/>
      <c r="AI159" s="213"/>
      <c r="AJ159" s="213"/>
      <c r="AK159" s="213"/>
      <c r="AL159" s="214"/>
      <c r="AM159" s="218"/>
      <c r="AN159" s="219"/>
      <c r="AO159" s="220"/>
      <c r="AP159" s="223"/>
      <c r="AQ159" s="224"/>
      <c r="AR159" s="200"/>
      <c r="AS159" s="203"/>
      <c r="AT159" s="206"/>
      <c r="AU159" s="157"/>
      <c r="AV159" s="137"/>
      <c r="AW159" s="157"/>
      <c r="AX159" s="137"/>
      <c r="AY159" s="157"/>
      <c r="AZ159" s="157"/>
      <c r="BA159" s="35" t="s">
        <v>78</v>
      </c>
      <c r="BB159" s="35" t="s">
        <v>79</v>
      </c>
      <c r="BC159" s="170"/>
      <c r="BD159" s="198"/>
      <c r="BE159" s="198"/>
      <c r="BF159" s="125"/>
      <c r="BG159" s="125"/>
      <c r="BH159" s="62"/>
      <c r="BI159" s="193"/>
      <c r="BJ159" s="170"/>
      <c r="BK159" s="125"/>
    </row>
    <row r="160" spans="1:63" ht="12.95" customHeight="1" outlineLevel="1">
      <c r="A160" s="12"/>
      <c r="B160" s="32" t="s">
        <v>2</v>
      </c>
      <c r="C160" s="78" t="str">
        <f t="shared" ref="C160:AG160" si="32">TEXT(C159,"aaa")</f>
        <v>金</v>
      </c>
      <c r="D160" s="78" t="str">
        <f t="shared" si="32"/>
        <v>土</v>
      </c>
      <c r="E160" s="78" t="str">
        <f t="shared" si="32"/>
        <v>日</v>
      </c>
      <c r="F160" s="78" t="str">
        <f t="shared" si="32"/>
        <v>月</v>
      </c>
      <c r="G160" s="78" t="str">
        <f t="shared" si="32"/>
        <v>火</v>
      </c>
      <c r="H160" s="78" t="str">
        <f t="shared" si="32"/>
        <v>水</v>
      </c>
      <c r="I160" s="78" t="str">
        <f t="shared" si="32"/>
        <v>木</v>
      </c>
      <c r="J160" s="78" t="str">
        <f t="shared" si="32"/>
        <v>金</v>
      </c>
      <c r="K160" s="78" t="str">
        <f t="shared" si="32"/>
        <v>土</v>
      </c>
      <c r="L160" s="78" t="str">
        <f t="shared" si="32"/>
        <v>日</v>
      </c>
      <c r="M160" s="78" t="str">
        <f t="shared" si="32"/>
        <v>月</v>
      </c>
      <c r="N160" s="78" t="str">
        <f t="shared" si="32"/>
        <v>火</v>
      </c>
      <c r="O160" s="78" t="str">
        <f t="shared" si="32"/>
        <v>水</v>
      </c>
      <c r="P160" s="78" t="str">
        <f t="shared" si="32"/>
        <v>木</v>
      </c>
      <c r="Q160" s="78" t="str">
        <f t="shared" si="32"/>
        <v>金</v>
      </c>
      <c r="R160" s="78" t="str">
        <f t="shared" si="32"/>
        <v>土</v>
      </c>
      <c r="S160" s="78" t="str">
        <f t="shared" si="32"/>
        <v>日</v>
      </c>
      <c r="T160" s="78" t="str">
        <f t="shared" si="32"/>
        <v>月</v>
      </c>
      <c r="U160" s="78" t="str">
        <f t="shared" si="32"/>
        <v>火</v>
      </c>
      <c r="V160" s="78" t="str">
        <f t="shared" si="32"/>
        <v>水</v>
      </c>
      <c r="W160" s="78" t="str">
        <f t="shared" si="32"/>
        <v>木</v>
      </c>
      <c r="X160" s="78" t="str">
        <f t="shared" si="32"/>
        <v>金</v>
      </c>
      <c r="Y160" s="78" t="str">
        <f t="shared" si="32"/>
        <v>土</v>
      </c>
      <c r="Z160" s="78" t="str">
        <f t="shared" si="32"/>
        <v>日</v>
      </c>
      <c r="AA160" s="78" t="str">
        <f t="shared" si="32"/>
        <v>月</v>
      </c>
      <c r="AB160" s="78" t="str">
        <f t="shared" si="32"/>
        <v>火</v>
      </c>
      <c r="AC160" s="78" t="str">
        <f t="shared" si="32"/>
        <v>水</v>
      </c>
      <c r="AD160" s="78" t="str">
        <f t="shared" si="32"/>
        <v>木</v>
      </c>
      <c r="AE160" s="78" t="str">
        <f t="shared" si="32"/>
        <v>金</v>
      </c>
      <c r="AF160" s="78" t="str">
        <f t="shared" si="32"/>
        <v>土</v>
      </c>
      <c r="AG160" s="79" t="str">
        <f t="shared" si="32"/>
        <v>日</v>
      </c>
      <c r="AH160" s="194" t="s">
        <v>90</v>
      </c>
      <c r="AI160" s="195" t="s">
        <v>91</v>
      </c>
      <c r="AJ160" s="195" t="s">
        <v>92</v>
      </c>
      <c r="AK160" s="195" t="s">
        <v>93</v>
      </c>
      <c r="AL160" s="196" t="s">
        <v>94</v>
      </c>
      <c r="AM160" s="177" t="s">
        <v>44</v>
      </c>
      <c r="AN160" s="178" t="s">
        <v>12</v>
      </c>
      <c r="AO160" s="179" t="s">
        <v>51</v>
      </c>
      <c r="AP160" s="180" t="s">
        <v>44</v>
      </c>
      <c r="AQ160" s="183" t="s">
        <v>13</v>
      </c>
      <c r="AR160" s="201"/>
      <c r="AS160" s="204"/>
      <c r="AT160" s="186">
        <f>COUNT(C159:AG159)</f>
        <v>31</v>
      </c>
      <c r="AU160" s="155">
        <f>AT160-AR162</f>
        <v>31</v>
      </c>
      <c r="AV160" s="170">
        <f>SUM(AU$8:AU163)</f>
        <v>452</v>
      </c>
      <c r="AW160" s="155">
        <f>AT160-AR164</f>
        <v>31</v>
      </c>
      <c r="AX160" s="170">
        <f>SUM(AW$8:AW163)</f>
        <v>452</v>
      </c>
      <c r="AY160" s="170">
        <f>COUNTIF(C163:AG163,"○")+COUNTIF(C163:AG163,"●")</f>
        <v>0</v>
      </c>
      <c r="AZ160" s="170">
        <f>SUM(AY$9:AY164)</f>
        <v>0</v>
      </c>
      <c r="BA160" s="170">
        <f>COUNTIF(C165:AG165,"○")+COUNTIF(C165:AG165,"●")</f>
        <v>0</v>
      </c>
      <c r="BB160" s="170">
        <f>SUM(BA$10:BA165)</f>
        <v>0</v>
      </c>
      <c r="BC160" s="125">
        <f>COUNTIF(C160:AG160,"土")+COUNTIF(C160:AG160,"日")</f>
        <v>10</v>
      </c>
      <c r="BD160" s="137"/>
      <c r="BE160" s="137"/>
      <c r="BF160" s="125" t="str">
        <f ca="1">IF(OR(BD161/AU160&lt;0.285,BD161=0),"特例","特例なし")</f>
        <v>特例なし</v>
      </c>
      <c r="BG160" s="125" t="str">
        <f ca="1">IF(OR(BE161/AW160&lt;0.285,BE161=0),"特例","特例なし")</f>
        <v>特例なし</v>
      </c>
      <c r="BH160" s="171" t="s">
        <v>108</v>
      </c>
      <c r="BI160" s="232">
        <f>ABS(IF(WEEKDAY(C158,3)=0,7,WEEKDAY(C158,3)-7))</f>
        <v>3</v>
      </c>
      <c r="BJ160" s="125">
        <f ca="1">IF($AO$340="計画",IF(AU160=0,1,IF(AO163="達成",1,IF(AO163="達成※",1,0))),IF(AW160=0,1,IF(AO165="達成",1,IF(AO165="達成※",1,0))))</f>
        <v>0</v>
      </c>
      <c r="BK160" s="125">
        <f ca="1">IF($AO$340="計画",IF(COUNTIF(AH164:AL164,"未")=0,1,0),IF(COUNTIF(AH166:AL166,"未")=0,1,0))</f>
        <v>0</v>
      </c>
    </row>
    <row r="161" spans="1:63" ht="28.5" outlineLevel="1">
      <c r="A161" s="12"/>
      <c r="B161" s="169" t="s">
        <v>3</v>
      </c>
      <c r="C161" s="167" t="str">
        <f>IFERROR(VLOOKUP(C159,祝日一覧!$A:$C,3,FALSE),"")</f>
        <v>元日</v>
      </c>
      <c r="D161" s="167" t="str">
        <f>IFERROR(VLOOKUP(D159,祝日一覧!$A:$C,3,FALSE),"")</f>
        <v>年末年始休暇</v>
      </c>
      <c r="E161" s="167" t="str">
        <f>IFERROR(VLOOKUP(E159,祝日一覧!$A:$C,3,FALSE),"")</f>
        <v>年末年始休暇</v>
      </c>
      <c r="F161" s="167" t="str">
        <f>IFERROR(VLOOKUP(F159,祝日一覧!$A:$C,3,FALSE),"")</f>
        <v/>
      </c>
      <c r="G161" s="167" t="str">
        <f>IFERROR(VLOOKUP(G159,祝日一覧!$A:$C,3,FALSE),"")</f>
        <v/>
      </c>
      <c r="H161" s="167" t="str">
        <f>IFERROR(VLOOKUP(H159,祝日一覧!$A:$C,3,FALSE),"")</f>
        <v/>
      </c>
      <c r="I161" s="167" t="str">
        <f>IFERROR(VLOOKUP(I159,祝日一覧!$A:$C,3,FALSE),"")</f>
        <v/>
      </c>
      <c r="J161" s="167" t="str">
        <f>IFERROR(VLOOKUP(J159,祝日一覧!$A:$C,3,FALSE),"")</f>
        <v/>
      </c>
      <c r="K161" s="167" t="str">
        <f>IFERROR(VLOOKUP(K159,祝日一覧!$A:$C,3,FALSE),"")</f>
        <v/>
      </c>
      <c r="L161" s="167" t="str">
        <f>IFERROR(VLOOKUP(L159,祝日一覧!$A:$C,3,FALSE),"")</f>
        <v/>
      </c>
      <c r="M161" s="167" t="str">
        <f>IFERROR(VLOOKUP(M159,祝日一覧!$A:$C,3,FALSE),"")</f>
        <v>成人の日</v>
      </c>
      <c r="N161" s="167" t="str">
        <f>IFERROR(VLOOKUP(N159,祝日一覧!$A:$C,3,FALSE),"")</f>
        <v/>
      </c>
      <c r="O161" s="167" t="str">
        <f>IFERROR(VLOOKUP(O159,祝日一覧!$A:$C,3,FALSE),"")</f>
        <v/>
      </c>
      <c r="P161" s="167" t="str">
        <f>IFERROR(VLOOKUP(P159,祝日一覧!$A:$C,3,FALSE),"")</f>
        <v/>
      </c>
      <c r="Q161" s="167" t="str">
        <f>IFERROR(VLOOKUP(Q159,祝日一覧!$A:$C,3,FALSE),"")</f>
        <v/>
      </c>
      <c r="R161" s="167" t="str">
        <f>IFERROR(VLOOKUP(R159,祝日一覧!$A:$C,3,FALSE),"")</f>
        <v/>
      </c>
      <c r="S161" s="167" t="str">
        <f>IFERROR(VLOOKUP(S159,祝日一覧!$A:$C,3,FALSE),"")</f>
        <v/>
      </c>
      <c r="T161" s="167" t="str">
        <f>IFERROR(VLOOKUP(T159,祝日一覧!$A:$C,3,FALSE),"")</f>
        <v/>
      </c>
      <c r="U161" s="167" t="str">
        <f>IFERROR(VLOOKUP(U159,祝日一覧!$A:$C,3,FALSE),"")</f>
        <v/>
      </c>
      <c r="V161" s="167" t="str">
        <f>IFERROR(VLOOKUP(V159,祝日一覧!$A:$C,3,FALSE),"")</f>
        <v/>
      </c>
      <c r="W161" s="167" t="str">
        <f>IFERROR(VLOOKUP(W159,祝日一覧!$A:$C,3,FALSE),"")</f>
        <v/>
      </c>
      <c r="X161" s="167" t="str">
        <f>IFERROR(VLOOKUP(X159,祝日一覧!$A:$C,3,FALSE),"")</f>
        <v/>
      </c>
      <c r="Y161" s="167" t="str">
        <f>IFERROR(VLOOKUP(Y159,祝日一覧!$A:$C,3,FALSE),"")</f>
        <v/>
      </c>
      <c r="Z161" s="167" t="str">
        <f>IFERROR(VLOOKUP(Z159,祝日一覧!$A:$C,3,FALSE),"")</f>
        <v/>
      </c>
      <c r="AA161" s="167" t="str">
        <f>IFERROR(VLOOKUP(AA159,祝日一覧!$A:$C,3,FALSE),"")</f>
        <v/>
      </c>
      <c r="AB161" s="167" t="str">
        <f>IFERROR(VLOOKUP(AB159,祝日一覧!$A:$C,3,FALSE),"")</f>
        <v/>
      </c>
      <c r="AC161" s="167" t="str">
        <f>IFERROR(VLOOKUP(AC159,祝日一覧!$A:$C,3,FALSE),"")</f>
        <v/>
      </c>
      <c r="AD161" s="167" t="str">
        <f>IFERROR(VLOOKUP(AD159,祝日一覧!$A:$C,3,FALSE),"")</f>
        <v/>
      </c>
      <c r="AE161" s="167" t="str">
        <f>IFERROR(VLOOKUP(AE159,祝日一覧!$A:$C,3,FALSE),"")</f>
        <v/>
      </c>
      <c r="AF161" s="167" t="str">
        <f>IFERROR(VLOOKUP(AF159,祝日一覧!$A:$C,3,FALSE),"")</f>
        <v/>
      </c>
      <c r="AG161" s="168" t="str">
        <f>IFERROR(VLOOKUP(AG159,祝日一覧!$A:$C,3,FALSE),"")</f>
        <v/>
      </c>
      <c r="AH161" s="194"/>
      <c r="AI161" s="195"/>
      <c r="AJ161" s="195"/>
      <c r="AK161" s="195"/>
      <c r="AL161" s="196"/>
      <c r="AM161" s="177"/>
      <c r="AN161" s="178"/>
      <c r="AO161" s="179"/>
      <c r="AP161" s="181"/>
      <c r="AQ161" s="184"/>
      <c r="AR161" s="39" t="s">
        <v>84</v>
      </c>
      <c r="AS161" s="40" t="s">
        <v>84</v>
      </c>
      <c r="AT161" s="186"/>
      <c r="AU161" s="156"/>
      <c r="AV161" s="170"/>
      <c r="AW161" s="156"/>
      <c r="AX161" s="170"/>
      <c r="AY161" s="170"/>
      <c r="AZ161" s="170"/>
      <c r="BA161" s="170"/>
      <c r="BB161" s="170"/>
      <c r="BC161" s="125"/>
      <c r="BD161" s="174">
        <f ca="1">BC160-AS162</f>
        <v>10</v>
      </c>
      <c r="BE161" s="174">
        <f ca="1">BC160-AS164</f>
        <v>10</v>
      </c>
      <c r="BF161" s="125"/>
      <c r="BG161" s="125"/>
      <c r="BH161" s="172"/>
      <c r="BI161" s="232">
        <f>WEEKDAY(C157,3)</f>
        <v>5</v>
      </c>
      <c r="BJ161" s="125"/>
      <c r="BK161" s="125"/>
    </row>
    <row r="162" spans="1:63" ht="54" outlineLevel="1">
      <c r="A162" s="43"/>
      <c r="B162" s="169"/>
      <c r="C162" s="167"/>
      <c r="D162" s="167"/>
      <c r="E162" s="167"/>
      <c r="F162" s="167"/>
      <c r="G162" s="167"/>
      <c r="H162" s="167"/>
      <c r="I162" s="167"/>
      <c r="J162" s="167"/>
      <c r="K162" s="167"/>
      <c r="L162" s="167"/>
      <c r="M162" s="167"/>
      <c r="N162" s="167"/>
      <c r="O162" s="167"/>
      <c r="P162" s="167"/>
      <c r="Q162" s="167"/>
      <c r="R162" s="167"/>
      <c r="S162" s="167"/>
      <c r="T162" s="167"/>
      <c r="U162" s="167"/>
      <c r="V162" s="167"/>
      <c r="W162" s="167"/>
      <c r="X162" s="167"/>
      <c r="Y162" s="167"/>
      <c r="Z162" s="167"/>
      <c r="AA162" s="167"/>
      <c r="AB162" s="167"/>
      <c r="AC162" s="167"/>
      <c r="AD162" s="167"/>
      <c r="AE162" s="167"/>
      <c r="AF162" s="167"/>
      <c r="AG162" s="168"/>
      <c r="AH162" s="86" t="str">
        <f>IF($BI160=7,DBCS(1&amp;"日～"&amp;7&amp;"日"),DBCS("前"&amp;DAY(EOMONTH($C158-1,0))-6+$BI160&amp;"日～"&amp;$BI160&amp;"日"))</f>
        <v>前２８日～３日</v>
      </c>
      <c r="AI162" s="45" t="str">
        <f>DBCS($BI160+1&amp;"日～"&amp;$BI160+7&amp;"日")</f>
        <v>４日～１０日</v>
      </c>
      <c r="AJ162" s="45" t="str">
        <f>DBCS($BI160+8&amp;"日～"&amp;$BI160+14&amp;"日")</f>
        <v>１１日～１７日</v>
      </c>
      <c r="AK162" s="45" t="str">
        <f>DBCS($BI160+15&amp;"日～"&amp;$BI160+21&amp;"日")</f>
        <v>１８日～２４日</v>
      </c>
      <c r="AL162" s="46" t="str">
        <f>IF(AND(BI160=7,BI163=0),"-",IF($BI165=3,"-",DBCS($BI160+22&amp;"日～"&amp;$BI160+28&amp;"日")))</f>
        <v>２５日～３１日</v>
      </c>
      <c r="AM162" s="177"/>
      <c r="AN162" s="178"/>
      <c r="AO162" s="179"/>
      <c r="AP162" s="182"/>
      <c r="AQ162" s="185"/>
      <c r="AR162" s="39">
        <f>COUNTIF(C163:AG164,"外")</f>
        <v>0</v>
      </c>
      <c r="AS162" s="40">
        <f ca="1">COUNTIF(OFFSET(C163,0,MAX(5-WEEKDAY(C158,3),0),1,MIN(7-WEEKDAY(C158,3),2)),"外")+COUNTIF(OFFSET(C163,0,MAX(5-WEEKDAY(C158,3),0)+7,1,2),"外")+COUNTIF(OFFSET(C163,0,MAX(5-WEEKDAY(C158,3),0)+14,1,2),"外")+COUNTIF(OFFSET(C163,0,MAX(5-WEEKDAY(C158,3),0)+21,1,2),"外")+IF(BI162-BI160&lt;27,0,COUNTIF(OFFSET(C163,0,BI160+26,1,MIN(7-BI163,2)),"外"))</f>
        <v>0</v>
      </c>
      <c r="AT162" s="186"/>
      <c r="AU162" s="156"/>
      <c r="AV162" s="170"/>
      <c r="AW162" s="156"/>
      <c r="AX162" s="170"/>
      <c r="AY162" s="170"/>
      <c r="AZ162" s="170"/>
      <c r="BA162" s="170"/>
      <c r="BB162" s="170"/>
      <c r="BC162" s="125"/>
      <c r="BD162" s="175"/>
      <c r="BE162" s="175"/>
      <c r="BF162" s="125"/>
      <c r="BG162" s="125"/>
      <c r="BH162" s="47" t="s">
        <v>109</v>
      </c>
      <c r="BI162" s="48">
        <f>DAY(EOMONTH(C158,0))</f>
        <v>31</v>
      </c>
      <c r="BJ162" s="125"/>
      <c r="BK162" s="125"/>
    </row>
    <row r="163" spans="1:63" ht="26.45" customHeight="1" outlineLevel="1">
      <c r="A163" s="52"/>
      <c r="B163" s="161" t="s">
        <v>88</v>
      </c>
      <c r="C163" s="123"/>
      <c r="D163" s="123"/>
      <c r="E163" s="123"/>
      <c r="F163" s="123"/>
      <c r="G163" s="123"/>
      <c r="H163" s="123"/>
      <c r="I163" s="123"/>
      <c r="J163" s="123"/>
      <c r="K163" s="123"/>
      <c r="L163" s="123"/>
      <c r="M163" s="123"/>
      <c r="N163" s="123"/>
      <c r="O163" s="123"/>
      <c r="P163" s="123"/>
      <c r="Q163" s="123"/>
      <c r="R163" s="123"/>
      <c r="S163" s="123"/>
      <c r="T163" s="123"/>
      <c r="U163" s="123"/>
      <c r="V163" s="123"/>
      <c r="W163" s="123"/>
      <c r="X163" s="123"/>
      <c r="Y163" s="123"/>
      <c r="Z163" s="123"/>
      <c r="AA163" s="123"/>
      <c r="AB163" s="123"/>
      <c r="AC163" s="123"/>
      <c r="AD163" s="123"/>
      <c r="AE163" s="123"/>
      <c r="AF163" s="123"/>
      <c r="AG163" s="143"/>
      <c r="AH163" s="53">
        <f ca="1">IF(BI160=7,COUNTIF(OFFSET($C163,0,0,1,$BI160),"○")+COUNTIF(OFFSET($C163,0,$BI160,1,7),"●"),COUNTIF(OFFSET($C163,0,0,1,$BI160),"○")+COUNTIF(OFFSET($C163,-10,DAY(EOMONTH(C158-1,0))-7+BI160,1,7-$BI160),"○")+COUNTIF(OFFSET(C163,0,BI160,1,7),"●"))</f>
        <v>0</v>
      </c>
      <c r="AI163" s="54">
        <f ca="1">COUNTIF(OFFSET($C163,0,$BI160,1,7),"○")+COUNTIF(OFFSET($C163,0,$BI160+7,1,7),"●")</f>
        <v>0</v>
      </c>
      <c r="AJ163" s="54">
        <f ca="1">COUNTIF(OFFSET($C163,0,$BI160+7,1,7),"○")+COUNTIF(OFFSET($C163,0,$BI160+14,1,7),"●")</f>
        <v>0</v>
      </c>
      <c r="AK163" s="54">
        <f ca="1">IF(BI165=3,COUNTIF(OFFSET($C163,0,$BI160+14,1,7),"○")+IFERROR(COUNTIF(OFFSET(C163,0,BI160+22,1,BI163),"●"),0)+COUNTIF(OFFSET(C163,10,0,1,7-BI163),"●"),COUNTIF(OFFSET($C163,0,$BI160+14,1,7),"○")+COUNTIF(OFFSET($C163,0,$BI160+21,1,7),"●"))</f>
        <v>0</v>
      </c>
      <c r="AL163" s="55">
        <f ca="1">IF((BI165+SIGN(BI160))&lt;5,"-",IF(BI163=0,COUNTIF(OFFSET(C163,0,BI160+21,1,7),"○")+COUNTIF(OFFSET(C163,10,0,1,7-BI163),"●"),COUNTIF(OFFSET(C163,0,BI160+21,1,7),"○")+COUNTIF(OFFSET(C163,0,BI160+28,1,BI163),"●")+COUNTIF(OFFSET(C163,10,1,7-BI163,),"●")))</f>
        <v>0</v>
      </c>
      <c r="AM163" s="145">
        <f>AY160</f>
        <v>0</v>
      </c>
      <c r="AN163" s="147">
        <f>IF(AU160=0,"対象外",AM163/AU160)</f>
        <v>0</v>
      </c>
      <c r="AO163" s="149" t="str">
        <f ca="1">IF(AU160=0,"対象外",IF(AM163/AU160&gt;=0.285,"達成",IF(AM163&gt;=BF163,"達成※","未")))</f>
        <v>未</v>
      </c>
      <c r="AP163" s="151">
        <f>AZ160</f>
        <v>0</v>
      </c>
      <c r="AQ163" s="153">
        <f>IFERROR(AP163/AV160,"")</f>
        <v>0</v>
      </c>
      <c r="AR163" s="39" t="s">
        <v>85</v>
      </c>
      <c r="AS163" s="40" t="s">
        <v>85</v>
      </c>
      <c r="AT163" s="186"/>
      <c r="AU163" s="156"/>
      <c r="AV163" s="170"/>
      <c r="AW163" s="156"/>
      <c r="AX163" s="170"/>
      <c r="AY163" s="170"/>
      <c r="AZ163" s="170"/>
      <c r="BA163" s="170"/>
      <c r="BB163" s="170"/>
      <c r="BC163" s="125"/>
      <c r="BD163" s="175"/>
      <c r="BE163" s="175"/>
      <c r="BF163" s="125" t="str">
        <f ca="1">IF(OR(BD161/AU160&lt;0.285,BD161=0),BD161,"-")</f>
        <v>-</v>
      </c>
      <c r="BG163" s="174" t="str">
        <f ca="1">IF(OR(BE161/AW160&lt;0.285,BE161=0),BE161,"-")</f>
        <v>-</v>
      </c>
      <c r="BH163" s="56" t="s">
        <v>110</v>
      </c>
      <c r="BI163" s="57">
        <f>MOD(BI162-BI160,7)</f>
        <v>0</v>
      </c>
      <c r="BJ163" s="125"/>
      <c r="BK163" s="125"/>
    </row>
    <row r="164" spans="1:63" ht="12.95" customHeight="1" outlineLevel="1">
      <c r="A164" s="52"/>
      <c r="B164" s="161"/>
      <c r="C164" s="123"/>
      <c r="D164" s="123"/>
      <c r="E164" s="123"/>
      <c r="F164" s="123"/>
      <c r="G164" s="123"/>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43"/>
      <c r="AH164" s="58" t="str">
        <f ca="1">IF(BI160=1,
IF((2-COUNTIF(OFFSET(C163,0,0,1,1),"外")-COUNTIF(OFFSET(C163,-10,BI152-1),"外"))&lt;=AH163,"達成","未"),
IF((2-COUNTIF(OFFSET(C163,0,MAX(5-WEEKDAY(C158,3),0),1,2),"外"))&lt;=AH163,"達成","未"))</f>
        <v>未</v>
      </c>
      <c r="AI164" s="54" t="str">
        <f ca="1">IF((2-COUNTIF(OFFSET($C163,0,$BI160+5,1,2),"外"))&lt;=AI163,"達成","未")</f>
        <v>未</v>
      </c>
      <c r="AJ164" s="54" t="str">
        <f ca="1">IF((2-COUNTIF(OFFSET($C163,0,$BI160+12,1,2),"外"))&lt;=AJ163,"達成","未")</f>
        <v>未</v>
      </c>
      <c r="AK164" s="54" t="str">
        <f ca="1">IF((2-COUNTIF(OFFSET($C163,0,$BI160+19,1,2),"外"))&lt;=AK163,"達成","未")</f>
        <v>未</v>
      </c>
      <c r="AL164" s="55" t="str">
        <f ca="1">IF((BI165+SIGN(BI160))&lt;5,"-",IF((2-COUNTIF(OFFSET($C163,0,$BI160+26,1,2),"外"))&lt;=AL163,"達成","未"))</f>
        <v>未</v>
      </c>
      <c r="AM164" s="163"/>
      <c r="AN164" s="164"/>
      <c r="AO164" s="165"/>
      <c r="AP164" s="166"/>
      <c r="AQ164" s="187"/>
      <c r="AR164" s="188">
        <f>COUNTIF(C165:AG166,"外")</f>
        <v>0</v>
      </c>
      <c r="AS164" s="190">
        <f ca="1">COUNTIF(OFFSET(C165,0,MAX(5-WEEKDAY(C158,3),0),1,MIN(7-WEEKDAY(C158,3),2)),"外")+COUNTIF(OFFSET(C165,0,MAX(5-WEEKDAY(C158,3),0)+7,1,2),"外")+COUNTIF(OFFSET(C165,0,MAX(5-WEEKDAY(C158,3),0)+14,1,2),"外")+COUNTIF(OFFSET(C165,0,MAX(5-WEEKDAY(C158,3),0)+21,1,2),"外")+IF(BI162-BI160&lt;27,0,COUNTIF(OFFSET(C165,0,BI160+26,1,MIN(7-BI163,2)),"外"))</f>
        <v>0</v>
      </c>
      <c r="AT164" s="186"/>
      <c r="AU164" s="156"/>
      <c r="AV164" s="170"/>
      <c r="AW164" s="156"/>
      <c r="AX164" s="170"/>
      <c r="AY164" s="170"/>
      <c r="AZ164" s="170"/>
      <c r="BA164" s="170"/>
      <c r="BB164" s="170"/>
      <c r="BC164" s="125"/>
      <c r="BD164" s="175"/>
      <c r="BE164" s="175"/>
      <c r="BF164" s="125"/>
      <c r="BG164" s="175"/>
      <c r="BH164" s="59" t="s">
        <v>112</v>
      </c>
      <c r="BI164" s="57">
        <f>SIGN(BI160)+SIGN(BI163)+BI165</f>
        <v>5</v>
      </c>
      <c r="BJ164" s="125"/>
      <c r="BK164" s="125"/>
    </row>
    <row r="165" spans="1:63" ht="26.45" customHeight="1" outlineLevel="1">
      <c r="A165" s="52"/>
      <c r="B165" s="161" t="s">
        <v>137</v>
      </c>
      <c r="C165" s="123"/>
      <c r="D165" s="123"/>
      <c r="E165" s="123"/>
      <c r="F165" s="123"/>
      <c r="G165" s="123"/>
      <c r="H165" s="123"/>
      <c r="I165" s="123"/>
      <c r="J165" s="123"/>
      <c r="K165" s="123"/>
      <c r="L165" s="123"/>
      <c r="M165" s="123"/>
      <c r="N165" s="123"/>
      <c r="O165" s="123"/>
      <c r="P165" s="123"/>
      <c r="Q165" s="123"/>
      <c r="R165" s="123"/>
      <c r="S165" s="123"/>
      <c r="T165" s="123"/>
      <c r="U165" s="123"/>
      <c r="V165" s="123"/>
      <c r="W165" s="123"/>
      <c r="X165" s="123"/>
      <c r="Y165" s="123"/>
      <c r="Z165" s="123"/>
      <c r="AA165" s="123"/>
      <c r="AB165" s="123"/>
      <c r="AC165" s="123"/>
      <c r="AD165" s="123"/>
      <c r="AE165" s="123"/>
      <c r="AF165" s="123"/>
      <c r="AG165" s="143"/>
      <c r="AH165" s="53">
        <f ca="1">IF(BI160=7,COUNTIF(OFFSET($C165,0,0,1,$BI160),"○")+COUNTIF(OFFSET($C165,0,$BI160,1,7),"●"),COUNTIF(OFFSET($C165,0,0,1,$BI160),"○")+COUNTIF(OFFSET($C165,-10,DAY(EOMONTH(C158-1,0))-7+BI160,1,7-$BI160),"○")+COUNTIF(OFFSET(C165,0,BI160,1,7),"●"))</f>
        <v>0</v>
      </c>
      <c r="AI165" s="60">
        <f ca="1">COUNTIF(OFFSET($C165,0,$BI160,1,7),"○")+COUNTIF(OFFSET($C165,0,$BI160+7,1,7),"●")</f>
        <v>0</v>
      </c>
      <c r="AJ165" s="60">
        <f ca="1">COUNTIF(OFFSET($C165,0,$BI160+7,1,7),"○")+COUNTIF(OFFSET($C165,0,$BI160+14,1,7),"●")</f>
        <v>0</v>
      </c>
      <c r="AK165" s="60">
        <f ca="1">IF(BI165=3,COUNTIF(OFFSET($C165,0,$BI160+14,1,7),"○")+IFERROR(COUNTIF(OFFSET(C165,0,BI160+22,1,BI163),"●"),0)+COUNTIF(OFFSET(C165,10,0,1,7-BI163),"●"),COUNTIF(OFFSET($C165,0,$BI160+14,1,7),"○")+COUNTIF(OFFSET($C165,0,$BI160+21,1,7),"●"))</f>
        <v>0</v>
      </c>
      <c r="AL165" s="61">
        <f ca="1">IF((BI165+SIGN(BI160))&lt;5,"-",IF(BI163=0,COUNTIF(OFFSET(C165,0,BI160+21,1,7),"○")+COUNTIF(OFFSET(C165,10,0,1,7-BI163),"●"),COUNTIF(OFFSET(C165,0,BI160+21,1,7),"○")+COUNTIF(OFFSET(C165,0,BI160+28,1,BI163),"●")+COUNTIF(OFFSET(C165,10,1,7-BI163,),"●")))</f>
        <v>0</v>
      </c>
      <c r="AM165" s="145">
        <f>BA160</f>
        <v>0</v>
      </c>
      <c r="AN165" s="147">
        <f>IF(AU160=0,"対象外",AM165/AU160)</f>
        <v>0</v>
      </c>
      <c r="AO165" s="149" t="str">
        <f ca="1">IF(AU160=0,"対象外",IF(AM165/AU160&gt;=0.285,"達成",IF(AM165&gt;=BG163,"達成※","未")))</f>
        <v>未</v>
      </c>
      <c r="AP165" s="151">
        <f>BB160</f>
        <v>0</v>
      </c>
      <c r="AQ165" s="153">
        <f>IFERROR(AP165/AX160,"")</f>
        <v>0</v>
      </c>
      <c r="AR165" s="189"/>
      <c r="AS165" s="191"/>
      <c r="AT165" s="186"/>
      <c r="AU165" s="157"/>
      <c r="AV165" s="170"/>
      <c r="AW165" s="157"/>
      <c r="AX165" s="170"/>
      <c r="AY165" s="170"/>
      <c r="AZ165" s="170"/>
      <c r="BA165" s="170"/>
      <c r="BB165" s="170"/>
      <c r="BC165" s="125"/>
      <c r="BD165" s="176"/>
      <c r="BE165" s="176"/>
      <c r="BF165" s="125"/>
      <c r="BG165" s="176"/>
      <c r="BH165" s="63" t="s">
        <v>111</v>
      </c>
      <c r="BI165" s="92">
        <f>ROUNDDOWN((BI162-BI160)/7,0)</f>
        <v>4</v>
      </c>
      <c r="BJ165" s="125"/>
      <c r="BK165" s="125"/>
    </row>
    <row r="166" spans="1:63" ht="14.25" outlineLevel="1" thickBot="1">
      <c r="A166" s="52"/>
      <c r="B166" s="162"/>
      <c r="C166" s="142"/>
      <c r="D166" s="142"/>
      <c r="E166" s="142"/>
      <c r="F166" s="142"/>
      <c r="G166" s="142"/>
      <c r="H166" s="142"/>
      <c r="I166" s="142"/>
      <c r="J166" s="142"/>
      <c r="K166" s="142"/>
      <c r="L166" s="142"/>
      <c r="M166" s="142"/>
      <c r="N166" s="142"/>
      <c r="O166" s="142"/>
      <c r="P166" s="142"/>
      <c r="Q166" s="142"/>
      <c r="R166" s="142"/>
      <c r="S166" s="142"/>
      <c r="T166" s="142"/>
      <c r="U166" s="142"/>
      <c r="V166" s="142"/>
      <c r="W166" s="142"/>
      <c r="X166" s="142"/>
      <c r="Y166" s="142"/>
      <c r="Z166" s="142"/>
      <c r="AA166" s="142"/>
      <c r="AB166" s="142"/>
      <c r="AC166" s="142"/>
      <c r="AD166" s="142"/>
      <c r="AE166" s="142"/>
      <c r="AF166" s="142"/>
      <c r="AG166" s="144"/>
      <c r="AH166" s="77" t="str">
        <f ca="1">IF(BI160=1,
IF((2-COUNTIF(OFFSET(C165,0,0,1,1),"外")-COUNTIF(OFFSET(C165,-10,BI152-1),"外"))&lt;=AH165,"達成","未"),
IF((2-COUNTIF(OFFSET(C165,0,MAX(5-WEEKDAY(C158,3),0),1,2),"外"))&lt;=AH165,"達成","未"))</f>
        <v>未</v>
      </c>
      <c r="AI166" s="66" t="str">
        <f ca="1">IF((2-COUNTIF(OFFSET($C165,0,$BI160+5,1,2),"外"))&lt;=AI165,"達成","未")</f>
        <v>未</v>
      </c>
      <c r="AJ166" s="66" t="str">
        <f ca="1">IF((2-COUNTIF(OFFSET($C165,0,$BI160+12,1,2),"外"))&lt;=AJ165,"達成","未")</f>
        <v>未</v>
      </c>
      <c r="AK166" s="66" t="str">
        <f ca="1">IF((2-COUNTIF(OFFSET($C165,0,$BI160+19,1,2),"外"))&lt;=AK165,"達成","未")</f>
        <v>未</v>
      </c>
      <c r="AL166" s="67" t="str">
        <f ca="1">IF((BI165+SIGN(BI160))&lt;5,"-",IF((2-COUNTIF(OFFSET($C165,0,$BI160+26,1,2),"外"))&lt;=AL165,"達成","未"))</f>
        <v>未</v>
      </c>
      <c r="AM166" s="146"/>
      <c r="AN166" s="148"/>
      <c r="AO166" s="150"/>
      <c r="AP166" s="152"/>
      <c r="AQ166" s="154"/>
      <c r="AR166" s="68"/>
      <c r="AS166" s="68"/>
      <c r="AT166" s="22"/>
      <c r="AU166" s="22"/>
      <c r="AV166" s="22"/>
      <c r="AW166" s="22"/>
      <c r="AX166" s="22"/>
      <c r="AY166" s="22"/>
      <c r="AZ166" s="22"/>
      <c r="BA166" s="22"/>
      <c r="BB166" s="22"/>
      <c r="BC166" s="69"/>
      <c r="BD166" s="69"/>
      <c r="BE166" s="69"/>
      <c r="BF166" s="69"/>
      <c r="BG166" s="69"/>
      <c r="BH166" s="69"/>
      <c r="BI166" s="69"/>
      <c r="BJ166" s="69"/>
      <c r="BK166" s="18"/>
    </row>
    <row r="167" spans="1:63" ht="14.25" outlineLevel="1" thickBot="1">
      <c r="A167" s="12"/>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Z167" s="16"/>
      <c r="BA167" s="16"/>
      <c r="BB167" s="16"/>
    </row>
    <row r="168" spans="1:63" ht="12.95" customHeight="1" outlineLevel="1">
      <c r="A168" s="12"/>
      <c r="B168" s="29" t="s">
        <v>0</v>
      </c>
      <c r="C168" s="207">
        <f>DATE(YEAR(C158),MONTH(C158)+1,DAY(C158))</f>
        <v>46419</v>
      </c>
      <c r="D168" s="207"/>
      <c r="E168" s="207"/>
      <c r="F168" s="207"/>
      <c r="G168" s="207"/>
      <c r="H168" s="207"/>
      <c r="I168" s="207"/>
      <c r="J168" s="207"/>
      <c r="K168" s="207"/>
      <c r="L168" s="207"/>
      <c r="M168" s="207"/>
      <c r="N168" s="207"/>
      <c r="O168" s="207"/>
      <c r="P168" s="207"/>
      <c r="Q168" s="207"/>
      <c r="R168" s="207"/>
      <c r="S168" s="207"/>
      <c r="T168" s="207"/>
      <c r="U168" s="207"/>
      <c r="V168" s="207"/>
      <c r="W168" s="207"/>
      <c r="X168" s="207"/>
      <c r="Y168" s="207"/>
      <c r="Z168" s="207"/>
      <c r="AA168" s="207"/>
      <c r="AB168" s="207"/>
      <c r="AC168" s="207"/>
      <c r="AD168" s="207"/>
      <c r="AE168" s="207"/>
      <c r="AF168" s="207"/>
      <c r="AG168" s="208"/>
      <c r="AH168" s="209" t="s">
        <v>136</v>
      </c>
      <c r="AI168" s="210"/>
      <c r="AJ168" s="210"/>
      <c r="AK168" s="210"/>
      <c r="AL168" s="211"/>
      <c r="AM168" s="215" t="s">
        <v>50</v>
      </c>
      <c r="AN168" s="216"/>
      <c r="AO168" s="217"/>
      <c r="AP168" s="221" t="s">
        <v>11</v>
      </c>
      <c r="AQ168" s="222"/>
      <c r="AR168" s="199" t="s">
        <v>113</v>
      </c>
      <c r="AS168" s="202" t="s">
        <v>114</v>
      </c>
      <c r="AT168" s="205" t="s">
        <v>15</v>
      </c>
      <c r="AU168" s="155" t="s">
        <v>115</v>
      </c>
      <c r="AV168" s="197" t="s">
        <v>116</v>
      </c>
      <c r="AW168" s="155" t="s">
        <v>118</v>
      </c>
      <c r="AX168" s="197" t="s">
        <v>117</v>
      </c>
      <c r="AY168" s="155" t="s">
        <v>80</v>
      </c>
      <c r="AZ168" s="155" t="s">
        <v>81</v>
      </c>
      <c r="BA168" s="30" t="s">
        <v>82</v>
      </c>
      <c r="BB168" s="30" t="s">
        <v>83</v>
      </c>
      <c r="BC168" s="170" t="s">
        <v>52</v>
      </c>
      <c r="BD168" s="197" t="s">
        <v>119</v>
      </c>
      <c r="BE168" s="197" t="s">
        <v>120</v>
      </c>
      <c r="BF168" s="170" t="s">
        <v>121</v>
      </c>
      <c r="BG168" s="170" t="s">
        <v>122</v>
      </c>
      <c r="BH168" s="41"/>
      <c r="BI168" s="192" t="s">
        <v>100</v>
      </c>
      <c r="BJ168" s="170" t="s">
        <v>61</v>
      </c>
      <c r="BK168" s="125" t="s">
        <v>89</v>
      </c>
    </row>
    <row r="169" spans="1:63" outlineLevel="1">
      <c r="A169" s="12"/>
      <c r="B169" s="32" t="s">
        <v>1</v>
      </c>
      <c r="C169" s="33">
        <f>DATE(YEAR(C168),MONTH(C168),DAY(C168))</f>
        <v>46419</v>
      </c>
      <c r="D169" s="33">
        <f>IF(MONTH(DATE(YEAR(C169),MONTH(C169),DAY(C169)+1))=MONTH($C168),DATE(YEAR(C169),MONTH(C169),DAY(C169)+1),"")</f>
        <v>46420</v>
      </c>
      <c r="E169" s="33">
        <f t="shared" ref="E169:AG169" si="33">IF(MONTH(DATE(YEAR(D169),MONTH(D169),DAY(D169)+1))=MONTH($C168),DATE(YEAR(D169),MONTH(D169),DAY(D169)+1),"")</f>
        <v>46421</v>
      </c>
      <c r="F169" s="33">
        <f t="shared" si="33"/>
        <v>46422</v>
      </c>
      <c r="G169" s="33">
        <f t="shared" si="33"/>
        <v>46423</v>
      </c>
      <c r="H169" s="33">
        <f t="shared" si="33"/>
        <v>46424</v>
      </c>
      <c r="I169" s="33">
        <f t="shared" si="33"/>
        <v>46425</v>
      </c>
      <c r="J169" s="33">
        <f t="shared" si="33"/>
        <v>46426</v>
      </c>
      <c r="K169" s="33">
        <f t="shared" si="33"/>
        <v>46427</v>
      </c>
      <c r="L169" s="33">
        <f t="shared" si="33"/>
        <v>46428</v>
      </c>
      <c r="M169" s="33">
        <f t="shared" si="33"/>
        <v>46429</v>
      </c>
      <c r="N169" s="33">
        <f t="shared" si="33"/>
        <v>46430</v>
      </c>
      <c r="O169" s="33">
        <f t="shared" si="33"/>
        <v>46431</v>
      </c>
      <c r="P169" s="33">
        <f t="shared" si="33"/>
        <v>46432</v>
      </c>
      <c r="Q169" s="33">
        <f t="shared" si="33"/>
        <v>46433</v>
      </c>
      <c r="R169" s="33">
        <f t="shared" si="33"/>
        <v>46434</v>
      </c>
      <c r="S169" s="33">
        <f t="shared" si="33"/>
        <v>46435</v>
      </c>
      <c r="T169" s="33">
        <f t="shared" si="33"/>
        <v>46436</v>
      </c>
      <c r="U169" s="33">
        <f t="shared" si="33"/>
        <v>46437</v>
      </c>
      <c r="V169" s="33">
        <f t="shared" si="33"/>
        <v>46438</v>
      </c>
      <c r="W169" s="33">
        <f t="shared" si="33"/>
        <v>46439</v>
      </c>
      <c r="X169" s="33">
        <f t="shared" si="33"/>
        <v>46440</v>
      </c>
      <c r="Y169" s="33">
        <f t="shared" si="33"/>
        <v>46441</v>
      </c>
      <c r="Z169" s="33">
        <f t="shared" si="33"/>
        <v>46442</v>
      </c>
      <c r="AA169" s="33">
        <f t="shared" si="33"/>
        <v>46443</v>
      </c>
      <c r="AB169" s="33">
        <f t="shared" si="33"/>
        <v>46444</v>
      </c>
      <c r="AC169" s="33">
        <f t="shared" si="33"/>
        <v>46445</v>
      </c>
      <c r="AD169" s="33">
        <f t="shared" si="33"/>
        <v>46446</v>
      </c>
      <c r="AE169" s="33" t="str">
        <f t="shared" si="33"/>
        <v/>
      </c>
      <c r="AF169" s="33" t="e">
        <f t="shared" si="33"/>
        <v>#VALUE!</v>
      </c>
      <c r="AG169" s="74" t="e">
        <f t="shared" si="33"/>
        <v>#VALUE!</v>
      </c>
      <c r="AH169" s="212"/>
      <c r="AI169" s="213"/>
      <c r="AJ169" s="213"/>
      <c r="AK169" s="213"/>
      <c r="AL169" s="214"/>
      <c r="AM169" s="218"/>
      <c r="AN169" s="219"/>
      <c r="AO169" s="220"/>
      <c r="AP169" s="223"/>
      <c r="AQ169" s="224"/>
      <c r="AR169" s="200"/>
      <c r="AS169" s="203"/>
      <c r="AT169" s="206"/>
      <c r="AU169" s="157"/>
      <c r="AV169" s="137"/>
      <c r="AW169" s="157"/>
      <c r="AX169" s="137"/>
      <c r="AY169" s="157"/>
      <c r="AZ169" s="157"/>
      <c r="BA169" s="35" t="s">
        <v>78</v>
      </c>
      <c r="BB169" s="35" t="s">
        <v>79</v>
      </c>
      <c r="BC169" s="170"/>
      <c r="BD169" s="198"/>
      <c r="BE169" s="198"/>
      <c r="BF169" s="125"/>
      <c r="BG169" s="125"/>
      <c r="BH169" s="62"/>
      <c r="BI169" s="193"/>
      <c r="BJ169" s="170"/>
      <c r="BK169" s="125"/>
    </row>
    <row r="170" spans="1:63" ht="12.95" customHeight="1" outlineLevel="1">
      <c r="A170" s="12"/>
      <c r="B170" s="32" t="s">
        <v>2</v>
      </c>
      <c r="C170" s="78" t="str">
        <f t="shared" ref="C170:AG170" si="34">TEXT(C169,"aaa")</f>
        <v>月</v>
      </c>
      <c r="D170" s="78" t="str">
        <f t="shared" si="34"/>
        <v>火</v>
      </c>
      <c r="E170" s="78" t="str">
        <f t="shared" si="34"/>
        <v>水</v>
      </c>
      <c r="F170" s="78" t="str">
        <f t="shared" si="34"/>
        <v>木</v>
      </c>
      <c r="G170" s="78" t="str">
        <f t="shared" si="34"/>
        <v>金</v>
      </c>
      <c r="H170" s="78" t="str">
        <f t="shared" si="34"/>
        <v>土</v>
      </c>
      <c r="I170" s="78" t="str">
        <f t="shared" si="34"/>
        <v>日</v>
      </c>
      <c r="J170" s="78" t="str">
        <f t="shared" si="34"/>
        <v>月</v>
      </c>
      <c r="K170" s="78" t="str">
        <f t="shared" si="34"/>
        <v>火</v>
      </c>
      <c r="L170" s="78" t="str">
        <f t="shared" si="34"/>
        <v>水</v>
      </c>
      <c r="M170" s="78" t="str">
        <f t="shared" si="34"/>
        <v>木</v>
      </c>
      <c r="N170" s="78" t="str">
        <f t="shared" si="34"/>
        <v>金</v>
      </c>
      <c r="O170" s="78" t="str">
        <f t="shared" si="34"/>
        <v>土</v>
      </c>
      <c r="P170" s="78" t="str">
        <f t="shared" si="34"/>
        <v>日</v>
      </c>
      <c r="Q170" s="78" t="str">
        <f t="shared" si="34"/>
        <v>月</v>
      </c>
      <c r="R170" s="78" t="str">
        <f t="shared" si="34"/>
        <v>火</v>
      </c>
      <c r="S170" s="78" t="str">
        <f t="shared" si="34"/>
        <v>水</v>
      </c>
      <c r="T170" s="78" t="str">
        <f t="shared" si="34"/>
        <v>木</v>
      </c>
      <c r="U170" s="78" t="str">
        <f t="shared" si="34"/>
        <v>金</v>
      </c>
      <c r="V170" s="78" t="str">
        <f t="shared" si="34"/>
        <v>土</v>
      </c>
      <c r="W170" s="78" t="str">
        <f t="shared" si="34"/>
        <v>日</v>
      </c>
      <c r="X170" s="78" t="str">
        <f t="shared" si="34"/>
        <v>月</v>
      </c>
      <c r="Y170" s="78" t="str">
        <f t="shared" si="34"/>
        <v>火</v>
      </c>
      <c r="Z170" s="78" t="str">
        <f t="shared" si="34"/>
        <v>水</v>
      </c>
      <c r="AA170" s="78" t="str">
        <f t="shared" si="34"/>
        <v>木</v>
      </c>
      <c r="AB170" s="78" t="str">
        <f t="shared" si="34"/>
        <v>金</v>
      </c>
      <c r="AC170" s="78" t="str">
        <f t="shared" si="34"/>
        <v>土</v>
      </c>
      <c r="AD170" s="78" t="str">
        <f t="shared" si="34"/>
        <v>日</v>
      </c>
      <c r="AE170" s="78" t="str">
        <f t="shared" si="34"/>
        <v/>
      </c>
      <c r="AF170" s="78" t="e">
        <f t="shared" si="34"/>
        <v>#VALUE!</v>
      </c>
      <c r="AG170" s="79" t="e">
        <f t="shared" si="34"/>
        <v>#VALUE!</v>
      </c>
      <c r="AH170" s="194" t="s">
        <v>90</v>
      </c>
      <c r="AI170" s="195" t="s">
        <v>91</v>
      </c>
      <c r="AJ170" s="195" t="s">
        <v>92</v>
      </c>
      <c r="AK170" s="195" t="s">
        <v>93</v>
      </c>
      <c r="AL170" s="196" t="s">
        <v>94</v>
      </c>
      <c r="AM170" s="177" t="s">
        <v>44</v>
      </c>
      <c r="AN170" s="178" t="s">
        <v>12</v>
      </c>
      <c r="AO170" s="179" t="s">
        <v>51</v>
      </c>
      <c r="AP170" s="180" t="s">
        <v>44</v>
      </c>
      <c r="AQ170" s="183" t="s">
        <v>13</v>
      </c>
      <c r="AR170" s="201"/>
      <c r="AS170" s="204"/>
      <c r="AT170" s="186">
        <f>COUNT(C169:AG169)</f>
        <v>28</v>
      </c>
      <c r="AU170" s="155">
        <f>AT170-AR172</f>
        <v>28</v>
      </c>
      <c r="AV170" s="170">
        <f>SUM(AU$8:AU173)</f>
        <v>480</v>
      </c>
      <c r="AW170" s="155">
        <f>AT170-AR174</f>
        <v>28</v>
      </c>
      <c r="AX170" s="170">
        <f>SUM(AW$8:AW173)</f>
        <v>480</v>
      </c>
      <c r="AY170" s="170">
        <f>COUNTIF(C173:AG173,"○")+COUNTIF(C173:AG173,"●")</f>
        <v>0</v>
      </c>
      <c r="AZ170" s="170">
        <f>SUM(AY$9:AY174)</f>
        <v>0</v>
      </c>
      <c r="BA170" s="170">
        <f>COUNTIF(C175:AG175,"○")+COUNTIF(C175:AG175,"●")</f>
        <v>0</v>
      </c>
      <c r="BB170" s="170">
        <f>SUM(BA$10:BA175)</f>
        <v>0</v>
      </c>
      <c r="BC170" s="125">
        <f>COUNTIF(C170:AG170,"土")+COUNTIF(C170:AG170,"日")</f>
        <v>8</v>
      </c>
      <c r="BD170" s="137"/>
      <c r="BE170" s="137"/>
      <c r="BF170" s="125" t="str">
        <f ca="1">IF(OR(BD171/AU170&lt;0.285,BD171=0),"特例","特例なし")</f>
        <v>特例なし</v>
      </c>
      <c r="BG170" s="125" t="str">
        <f ca="1">IF(OR(BE171/AW170&lt;0.285,BE171=0),"特例","特例なし")</f>
        <v>特例なし</v>
      </c>
      <c r="BH170" s="171" t="s">
        <v>108</v>
      </c>
      <c r="BI170" s="232">
        <f>ABS(IF(WEEKDAY(C168,3)=0,7,WEEKDAY(C168,3)-7))</f>
        <v>7</v>
      </c>
      <c r="BJ170" s="125">
        <f ca="1">IF($AO$340="計画",IF(AU170=0,1,IF(AO173="達成",1,IF(AO173="達成※",1,0))),IF(AW170=0,1,IF(AO175="達成",1,IF(AO175="達成※",1,0))))</f>
        <v>0</v>
      </c>
      <c r="BK170" s="125">
        <f ca="1">IF($AO$340="計画",IF(COUNTIF(AH174:AL174,"未")=0,1,0),IF(COUNTIF(AH176:AL176,"未")=0,1,0))</f>
        <v>0</v>
      </c>
    </row>
    <row r="171" spans="1:63" ht="28.5" outlineLevel="1">
      <c r="A171" s="12"/>
      <c r="B171" s="169" t="s">
        <v>3</v>
      </c>
      <c r="C171" s="167" t="str">
        <f>IFERROR(VLOOKUP(C169,祝日一覧!$A:$C,3,FALSE),"")</f>
        <v/>
      </c>
      <c r="D171" s="167" t="str">
        <f>IFERROR(VLOOKUP(D169,祝日一覧!$A:$C,3,FALSE),"")</f>
        <v/>
      </c>
      <c r="E171" s="167" t="str">
        <f>IFERROR(VLOOKUP(E169,祝日一覧!$A:$C,3,FALSE),"")</f>
        <v/>
      </c>
      <c r="F171" s="167" t="str">
        <f>IFERROR(VLOOKUP(F169,祝日一覧!$A:$C,3,FALSE),"")</f>
        <v/>
      </c>
      <c r="G171" s="167" t="str">
        <f>IFERROR(VLOOKUP(G169,祝日一覧!$A:$C,3,FALSE),"")</f>
        <v/>
      </c>
      <c r="H171" s="167" t="str">
        <f>IFERROR(VLOOKUP(H169,祝日一覧!$A:$C,3,FALSE),"")</f>
        <v/>
      </c>
      <c r="I171" s="167" t="str">
        <f>IFERROR(VLOOKUP(I169,祝日一覧!$A:$C,3,FALSE),"")</f>
        <v/>
      </c>
      <c r="J171" s="167" t="str">
        <f>IFERROR(VLOOKUP(J169,祝日一覧!$A:$C,3,FALSE),"")</f>
        <v/>
      </c>
      <c r="K171" s="167" t="str">
        <f>IFERROR(VLOOKUP(K169,祝日一覧!$A:$C,3,FALSE),"")</f>
        <v/>
      </c>
      <c r="L171" s="167" t="str">
        <f>IFERROR(VLOOKUP(L169,祝日一覧!$A:$C,3,FALSE),"")</f>
        <v/>
      </c>
      <c r="M171" s="167" t="str">
        <f>IFERROR(VLOOKUP(M169,祝日一覧!$A:$C,3,FALSE),"")</f>
        <v>建国記念の日</v>
      </c>
      <c r="N171" s="167" t="str">
        <f>IFERROR(VLOOKUP(N169,祝日一覧!$A:$C,3,FALSE),"")</f>
        <v/>
      </c>
      <c r="O171" s="167" t="str">
        <f>IFERROR(VLOOKUP(O169,祝日一覧!$A:$C,3,FALSE),"")</f>
        <v/>
      </c>
      <c r="P171" s="167" t="str">
        <f>IFERROR(VLOOKUP(P169,祝日一覧!$A:$C,3,FALSE),"")</f>
        <v/>
      </c>
      <c r="Q171" s="167" t="str">
        <f>IFERROR(VLOOKUP(Q169,祝日一覧!$A:$C,3,FALSE),"")</f>
        <v/>
      </c>
      <c r="R171" s="167" t="str">
        <f>IFERROR(VLOOKUP(R169,祝日一覧!$A:$C,3,FALSE),"")</f>
        <v/>
      </c>
      <c r="S171" s="167" t="str">
        <f>IFERROR(VLOOKUP(S169,祝日一覧!$A:$C,3,FALSE),"")</f>
        <v/>
      </c>
      <c r="T171" s="167" t="str">
        <f>IFERROR(VLOOKUP(T169,祝日一覧!$A:$C,3,FALSE),"")</f>
        <v/>
      </c>
      <c r="U171" s="167" t="str">
        <f>IFERROR(VLOOKUP(U169,祝日一覧!$A:$C,3,FALSE),"")</f>
        <v/>
      </c>
      <c r="V171" s="167" t="str">
        <f>IFERROR(VLOOKUP(V169,祝日一覧!$A:$C,3,FALSE),"")</f>
        <v/>
      </c>
      <c r="W171" s="167" t="str">
        <f>IFERROR(VLOOKUP(W169,祝日一覧!$A:$C,3,FALSE),"")</f>
        <v/>
      </c>
      <c r="X171" s="167" t="str">
        <f>IFERROR(VLOOKUP(X169,祝日一覧!$A:$C,3,FALSE),"")</f>
        <v/>
      </c>
      <c r="Y171" s="167" t="str">
        <f>IFERROR(VLOOKUP(Y169,祝日一覧!$A:$C,3,FALSE),"")</f>
        <v>天皇誕生日</v>
      </c>
      <c r="Z171" s="167" t="str">
        <f>IFERROR(VLOOKUP(Z169,祝日一覧!$A:$C,3,FALSE),"")</f>
        <v/>
      </c>
      <c r="AA171" s="167" t="str">
        <f>IFERROR(VLOOKUP(AA169,祝日一覧!$A:$C,3,FALSE),"")</f>
        <v/>
      </c>
      <c r="AB171" s="167" t="str">
        <f>IFERROR(VLOOKUP(AB169,祝日一覧!$A:$C,3,FALSE),"")</f>
        <v/>
      </c>
      <c r="AC171" s="167" t="str">
        <f>IFERROR(VLOOKUP(AC169,祝日一覧!$A:$C,3,FALSE),"")</f>
        <v/>
      </c>
      <c r="AD171" s="167" t="str">
        <f>IFERROR(VLOOKUP(AD169,祝日一覧!$A:$C,3,FALSE),"")</f>
        <v/>
      </c>
      <c r="AE171" s="167" t="str">
        <f>IFERROR(VLOOKUP(AE169,祝日一覧!$A:$C,3,FALSE),"")</f>
        <v/>
      </c>
      <c r="AF171" s="167" t="str">
        <f>IFERROR(VLOOKUP(AF169,祝日一覧!$A:$C,3,FALSE),"")</f>
        <v/>
      </c>
      <c r="AG171" s="168" t="str">
        <f>IFERROR(VLOOKUP(AG169,祝日一覧!$A:$C,3,FALSE),"")</f>
        <v/>
      </c>
      <c r="AH171" s="194"/>
      <c r="AI171" s="195"/>
      <c r="AJ171" s="195"/>
      <c r="AK171" s="195"/>
      <c r="AL171" s="196"/>
      <c r="AM171" s="177"/>
      <c r="AN171" s="178"/>
      <c r="AO171" s="179"/>
      <c r="AP171" s="181"/>
      <c r="AQ171" s="184"/>
      <c r="AR171" s="39" t="s">
        <v>84</v>
      </c>
      <c r="AS171" s="40" t="s">
        <v>84</v>
      </c>
      <c r="AT171" s="186"/>
      <c r="AU171" s="156"/>
      <c r="AV171" s="170"/>
      <c r="AW171" s="156"/>
      <c r="AX171" s="170"/>
      <c r="AY171" s="170"/>
      <c r="AZ171" s="170"/>
      <c r="BA171" s="170"/>
      <c r="BB171" s="170"/>
      <c r="BC171" s="125"/>
      <c r="BD171" s="174">
        <f ca="1">BC170-AS172</f>
        <v>8</v>
      </c>
      <c r="BE171" s="174">
        <f ca="1">BC170-AS174</f>
        <v>8</v>
      </c>
      <c r="BF171" s="125"/>
      <c r="BG171" s="125"/>
      <c r="BH171" s="172"/>
      <c r="BI171" s="232">
        <f>WEEKDAY(C167,3)</f>
        <v>5</v>
      </c>
      <c r="BJ171" s="125"/>
      <c r="BK171" s="125"/>
    </row>
    <row r="172" spans="1:63" ht="54" outlineLevel="1">
      <c r="A172" s="43"/>
      <c r="B172" s="169"/>
      <c r="C172" s="167"/>
      <c r="D172" s="167"/>
      <c r="E172" s="167"/>
      <c r="F172" s="167"/>
      <c r="G172" s="167"/>
      <c r="H172" s="167"/>
      <c r="I172" s="167"/>
      <c r="J172" s="167"/>
      <c r="K172" s="167"/>
      <c r="L172" s="167"/>
      <c r="M172" s="167"/>
      <c r="N172" s="167"/>
      <c r="O172" s="167"/>
      <c r="P172" s="167"/>
      <c r="Q172" s="167"/>
      <c r="R172" s="167"/>
      <c r="S172" s="167"/>
      <c r="T172" s="167"/>
      <c r="U172" s="167"/>
      <c r="V172" s="167"/>
      <c r="W172" s="167"/>
      <c r="X172" s="167"/>
      <c r="Y172" s="167"/>
      <c r="Z172" s="167"/>
      <c r="AA172" s="167"/>
      <c r="AB172" s="167"/>
      <c r="AC172" s="167"/>
      <c r="AD172" s="167"/>
      <c r="AE172" s="167"/>
      <c r="AF172" s="167"/>
      <c r="AG172" s="168"/>
      <c r="AH172" s="86" t="str">
        <f>IF($BI170=7,DBCS(1&amp;"日～"&amp;7&amp;"日"),DBCS("前"&amp;DAY(EOMONTH($C168-1,0))-6+$BI170&amp;"日～"&amp;$BI170&amp;"日"))</f>
        <v>１日～７日</v>
      </c>
      <c r="AI172" s="45" t="str">
        <f>DBCS($BI170+1&amp;"日～"&amp;$BI170+7&amp;"日")</f>
        <v>８日～１４日</v>
      </c>
      <c r="AJ172" s="45" t="str">
        <f>DBCS($BI170+8&amp;"日～"&amp;$BI170+14&amp;"日")</f>
        <v>１５日～２１日</v>
      </c>
      <c r="AK172" s="45" t="str">
        <f>DBCS($BI170+15&amp;"日～"&amp;$BI170+21&amp;"日")</f>
        <v>２２日～２８日</v>
      </c>
      <c r="AL172" s="46" t="str">
        <f>IF(AND(BI170=7,BI173=0),"-",IF($BI175=3,"-",DBCS($BI170+22&amp;"日～"&amp;$BI170+28&amp;"日")))</f>
        <v>-</v>
      </c>
      <c r="AM172" s="177"/>
      <c r="AN172" s="178"/>
      <c r="AO172" s="179"/>
      <c r="AP172" s="182"/>
      <c r="AQ172" s="185"/>
      <c r="AR172" s="39">
        <f>COUNTIF(C173:AG174,"外")</f>
        <v>0</v>
      </c>
      <c r="AS172" s="40">
        <f ca="1">COUNTIF(OFFSET(C173,0,MAX(5-WEEKDAY(C168,3),0),1,MIN(7-WEEKDAY(C168,3),2)),"外")+COUNTIF(OFFSET(C173,0,MAX(5-WEEKDAY(C168,3),0)+7,1,2),"外")+COUNTIF(OFFSET(C173,0,MAX(5-WEEKDAY(C168,3),0)+14,1,2),"外")+COUNTIF(OFFSET(C173,0,MAX(5-WEEKDAY(C168,3),0)+21,1,2),"外")+IF(BI172-BI170&lt;27,0,COUNTIF(OFFSET(C173,0,BI170+26,1,MIN(7-BI173,2)),"外"))</f>
        <v>0</v>
      </c>
      <c r="AT172" s="186"/>
      <c r="AU172" s="156"/>
      <c r="AV172" s="170"/>
      <c r="AW172" s="156"/>
      <c r="AX172" s="170"/>
      <c r="AY172" s="170"/>
      <c r="AZ172" s="170"/>
      <c r="BA172" s="170"/>
      <c r="BB172" s="170"/>
      <c r="BC172" s="125"/>
      <c r="BD172" s="175"/>
      <c r="BE172" s="175"/>
      <c r="BF172" s="125"/>
      <c r="BG172" s="125"/>
      <c r="BH172" s="47" t="s">
        <v>109</v>
      </c>
      <c r="BI172" s="48">
        <f>DAY(EOMONTH(C168,0))</f>
        <v>28</v>
      </c>
      <c r="BJ172" s="125"/>
      <c r="BK172" s="125"/>
    </row>
    <row r="173" spans="1:63" ht="26.45" customHeight="1" outlineLevel="1">
      <c r="A173" s="52"/>
      <c r="B173" s="161" t="s">
        <v>88</v>
      </c>
      <c r="C173" s="123"/>
      <c r="D173" s="123"/>
      <c r="E173" s="123"/>
      <c r="F173" s="123"/>
      <c r="G173" s="123"/>
      <c r="H173" s="123"/>
      <c r="I173" s="123"/>
      <c r="J173" s="123"/>
      <c r="K173" s="123"/>
      <c r="L173" s="123"/>
      <c r="M173" s="123"/>
      <c r="N173" s="123"/>
      <c r="O173" s="123"/>
      <c r="P173" s="123"/>
      <c r="Q173" s="123"/>
      <c r="R173" s="123"/>
      <c r="S173" s="123"/>
      <c r="T173" s="123"/>
      <c r="U173" s="123"/>
      <c r="V173" s="123"/>
      <c r="W173" s="123"/>
      <c r="X173" s="123"/>
      <c r="Y173" s="123"/>
      <c r="Z173" s="123"/>
      <c r="AA173" s="123"/>
      <c r="AB173" s="123"/>
      <c r="AC173" s="123"/>
      <c r="AD173" s="123"/>
      <c r="AE173" s="123"/>
      <c r="AF173" s="123"/>
      <c r="AG173" s="143"/>
      <c r="AH173" s="53">
        <f ca="1">IF(BI170=7,COUNTIF(OFFSET($C173,0,0,1,$BI170),"○")+COUNTIF(OFFSET($C173,0,$BI170,1,7),"●"),COUNTIF(OFFSET($C173,0,0,1,$BI170),"○")+COUNTIF(OFFSET($C173,-10,DAY(EOMONTH(C168-1,0))-7+BI170,1,7-$BI170),"○")+COUNTIF(OFFSET(C173,0,BI170,1,7),"●"))</f>
        <v>0</v>
      </c>
      <c r="AI173" s="54">
        <f ca="1">COUNTIF(OFFSET($C173,0,$BI170,1,7),"○")+COUNTIF(OFFSET($C173,0,$BI170+7,1,7),"●")</f>
        <v>0</v>
      </c>
      <c r="AJ173" s="54">
        <f ca="1">COUNTIF(OFFSET($C173,0,$BI170+7,1,7),"○")+COUNTIF(OFFSET($C173,0,$BI170+14,1,7),"●")</f>
        <v>0</v>
      </c>
      <c r="AK173" s="54">
        <f ca="1">IF(BI175=3,COUNTIF(OFFSET($C173,0,$BI170+14,1,7),"○")+IFERROR(COUNTIF(OFFSET(C173,0,BI170+22,1,BI173),"●"),0)+COUNTIF(OFFSET(C173,10,0,1,7-BI173),"●"),COUNTIF(OFFSET($C173,0,$BI170+14,1,7),"○")+COUNTIF(OFFSET($C173,0,$BI170+21,1,7),"●"))</f>
        <v>0</v>
      </c>
      <c r="AL173" s="55" t="str">
        <f ca="1">IF((BI175+SIGN(BI170))&lt;5,"-",IF(BI173=0,COUNTIF(OFFSET(C173,0,BI170+21,1,7),"○")+COUNTIF(OFFSET(C173,10,0,1,7-BI173),"●"),COUNTIF(OFFSET(C173,0,BI170+21,1,7),"○")+COUNTIF(OFFSET(C173,0,BI170+28,1,BI173),"●")+COUNTIF(OFFSET(C173,10,1,7-BI173,),"●")))</f>
        <v>-</v>
      </c>
      <c r="AM173" s="145">
        <f>AY170</f>
        <v>0</v>
      </c>
      <c r="AN173" s="147">
        <f>IF(AU170=0,"対象外",AM173/AU170)</f>
        <v>0</v>
      </c>
      <c r="AO173" s="149" t="str">
        <f ca="1">IF(AU170=0,"対象外",IF(AM173/AU170&gt;=0.285,"達成",IF(AM173&gt;=BF173,"達成※","未")))</f>
        <v>未</v>
      </c>
      <c r="AP173" s="151">
        <f>AZ170</f>
        <v>0</v>
      </c>
      <c r="AQ173" s="153">
        <f>IFERROR(AP173/AV170,"")</f>
        <v>0</v>
      </c>
      <c r="AR173" s="39" t="s">
        <v>85</v>
      </c>
      <c r="AS173" s="40" t="s">
        <v>85</v>
      </c>
      <c r="AT173" s="186"/>
      <c r="AU173" s="156"/>
      <c r="AV173" s="170"/>
      <c r="AW173" s="156"/>
      <c r="AX173" s="170"/>
      <c r="AY173" s="170"/>
      <c r="AZ173" s="170"/>
      <c r="BA173" s="170"/>
      <c r="BB173" s="170"/>
      <c r="BC173" s="125"/>
      <c r="BD173" s="175"/>
      <c r="BE173" s="175"/>
      <c r="BF173" s="125" t="str">
        <f ca="1">IF(OR(BD171/AU170&lt;0.285,BD171=0),BD171,"-")</f>
        <v>-</v>
      </c>
      <c r="BG173" s="174" t="str">
        <f ca="1">IF(OR(BE171/AW170&lt;0.285,BE171=0),BE171,"-")</f>
        <v>-</v>
      </c>
      <c r="BH173" s="56" t="s">
        <v>110</v>
      </c>
      <c r="BI173" s="57">
        <f>MOD(BI172-BI170,7)</f>
        <v>0</v>
      </c>
      <c r="BJ173" s="125"/>
      <c r="BK173" s="125"/>
    </row>
    <row r="174" spans="1:63" ht="12.95" customHeight="1" outlineLevel="1">
      <c r="A174" s="52"/>
      <c r="B174" s="161"/>
      <c r="C174" s="123"/>
      <c r="D174" s="123"/>
      <c r="E174" s="123"/>
      <c r="F174" s="123"/>
      <c r="G174" s="123"/>
      <c r="H174" s="123"/>
      <c r="I174" s="123"/>
      <c r="J174" s="123"/>
      <c r="K174" s="123"/>
      <c r="L174" s="123"/>
      <c r="M174" s="123"/>
      <c r="N174" s="123"/>
      <c r="O174" s="123"/>
      <c r="P174" s="123"/>
      <c r="Q174" s="123"/>
      <c r="R174" s="123"/>
      <c r="S174" s="123"/>
      <c r="T174" s="123"/>
      <c r="U174" s="123"/>
      <c r="V174" s="123"/>
      <c r="W174" s="123"/>
      <c r="X174" s="123"/>
      <c r="Y174" s="123"/>
      <c r="Z174" s="123"/>
      <c r="AA174" s="123"/>
      <c r="AB174" s="123"/>
      <c r="AC174" s="123"/>
      <c r="AD174" s="123"/>
      <c r="AE174" s="123"/>
      <c r="AF174" s="123"/>
      <c r="AG174" s="143"/>
      <c r="AH174" s="58" t="str">
        <f ca="1">IF(BI170=1,
IF((2-COUNTIF(OFFSET(C173,0,0,1,1),"外")-COUNTIF(OFFSET(C173,-10,BI162-1),"外"))&lt;=AH173,"達成","未"),
IF((2-COUNTIF(OFFSET(C173,0,MAX(5-WEEKDAY(C168,3),0),1,2),"外"))&lt;=AH173,"達成","未"))</f>
        <v>未</v>
      </c>
      <c r="AI174" s="54" t="str">
        <f ca="1">IF((2-COUNTIF(OFFSET($C173,0,$BI170+5,1,2),"外"))&lt;=AI173,"達成","未")</f>
        <v>未</v>
      </c>
      <c r="AJ174" s="54" t="str">
        <f ca="1">IF((2-COUNTIF(OFFSET($C173,0,$BI170+12,1,2),"外"))&lt;=AJ173,"達成","未")</f>
        <v>未</v>
      </c>
      <c r="AK174" s="54" t="str">
        <f ca="1">IF((2-COUNTIF(OFFSET($C173,0,$BI170+19,1,2),"外"))&lt;=AK173,"達成","未")</f>
        <v>未</v>
      </c>
      <c r="AL174" s="55" t="str">
        <f ca="1">IF((BI175+SIGN(BI170))&lt;5,"-",IF((2-COUNTIF(OFFSET($C173,0,$BI170+26,1,2),"外"))&lt;=AL173,"達成","未"))</f>
        <v>-</v>
      </c>
      <c r="AM174" s="163"/>
      <c r="AN174" s="164"/>
      <c r="AO174" s="165"/>
      <c r="AP174" s="166"/>
      <c r="AQ174" s="187"/>
      <c r="AR174" s="188">
        <f>COUNTIF(C175:AG176,"外")</f>
        <v>0</v>
      </c>
      <c r="AS174" s="190">
        <f ca="1">COUNTIF(OFFSET(C175,0,MAX(5-WEEKDAY(C168,3),0),1,MIN(7-WEEKDAY(C168,3),2)),"外")+COUNTIF(OFFSET(C175,0,MAX(5-WEEKDAY(C168,3),0)+7,1,2),"外")+COUNTIF(OFFSET(C175,0,MAX(5-WEEKDAY(C168,3),0)+14,1,2),"外")+COUNTIF(OFFSET(C175,0,MAX(5-WEEKDAY(C168,3),0)+21,1,2),"外")+IF(BI172-BI170&lt;27,0,COUNTIF(OFFSET(C175,0,BI170+26,1,MIN(7-BI173,2)),"外"))</f>
        <v>0</v>
      </c>
      <c r="AT174" s="186"/>
      <c r="AU174" s="156"/>
      <c r="AV174" s="170"/>
      <c r="AW174" s="156"/>
      <c r="AX174" s="170"/>
      <c r="AY174" s="170"/>
      <c r="AZ174" s="170"/>
      <c r="BA174" s="170"/>
      <c r="BB174" s="170"/>
      <c r="BC174" s="125"/>
      <c r="BD174" s="175"/>
      <c r="BE174" s="175"/>
      <c r="BF174" s="125"/>
      <c r="BG174" s="175"/>
      <c r="BH174" s="59" t="s">
        <v>112</v>
      </c>
      <c r="BI174" s="57">
        <f>SIGN(BI170)+SIGN(BI173)+BI175</f>
        <v>4</v>
      </c>
      <c r="BJ174" s="125"/>
      <c r="BK174" s="125"/>
    </row>
    <row r="175" spans="1:63" ht="26.45" customHeight="1" outlineLevel="1">
      <c r="A175" s="52"/>
      <c r="B175" s="161" t="s">
        <v>137</v>
      </c>
      <c r="C175" s="123"/>
      <c r="D175" s="123"/>
      <c r="E175" s="123"/>
      <c r="F175" s="123"/>
      <c r="G175" s="123"/>
      <c r="H175" s="123"/>
      <c r="I175" s="123"/>
      <c r="J175" s="123"/>
      <c r="K175" s="123"/>
      <c r="L175" s="123"/>
      <c r="M175" s="123"/>
      <c r="N175" s="123"/>
      <c r="O175" s="123"/>
      <c r="P175" s="123"/>
      <c r="Q175" s="123"/>
      <c r="R175" s="123"/>
      <c r="S175" s="123"/>
      <c r="T175" s="123"/>
      <c r="U175" s="123"/>
      <c r="V175" s="123"/>
      <c r="W175" s="123"/>
      <c r="X175" s="123"/>
      <c r="Y175" s="123"/>
      <c r="Z175" s="123"/>
      <c r="AA175" s="123"/>
      <c r="AB175" s="123"/>
      <c r="AC175" s="123"/>
      <c r="AD175" s="123"/>
      <c r="AE175" s="123"/>
      <c r="AF175" s="123"/>
      <c r="AG175" s="143"/>
      <c r="AH175" s="53">
        <f ca="1">IF(BI170=7,COUNTIF(OFFSET($C175,0,0,1,$BI170),"○")+COUNTIF(OFFSET($C175,0,$BI170,1,7),"●"),COUNTIF(OFFSET($C175,0,0,1,$BI170),"○")+COUNTIF(OFFSET($C175,-10,DAY(EOMONTH(C168-1,0))-7+BI170,1,7-$BI170),"○")+COUNTIF(OFFSET(C175,0,BI170,1,7),"●"))</f>
        <v>0</v>
      </c>
      <c r="AI175" s="60">
        <f ca="1">COUNTIF(OFFSET($C175,0,$BI170,1,7),"○")+COUNTIF(OFFSET($C175,0,$BI170+7,1,7),"●")</f>
        <v>0</v>
      </c>
      <c r="AJ175" s="60">
        <f ca="1">COUNTIF(OFFSET($C175,0,$BI170+7,1,7),"○")+COUNTIF(OFFSET($C175,0,$BI170+14,1,7),"●")</f>
        <v>0</v>
      </c>
      <c r="AK175" s="60">
        <f ca="1">IF(BI175=3,COUNTIF(OFFSET($C175,0,$BI170+14,1,7),"○")+IFERROR(COUNTIF(OFFSET(C175,0,BI170+22,1,BI173),"●"),0)+COUNTIF(OFFSET(C175,10,0,1,7-BI173),"●"),COUNTIF(OFFSET($C175,0,$BI170+14,1,7),"○")+COUNTIF(OFFSET($C175,0,$BI170+21,1,7),"●"))</f>
        <v>0</v>
      </c>
      <c r="AL175" s="61" t="str">
        <f ca="1">IF((BI175+SIGN(BI170))&lt;5,"-",IF(BI173=0,COUNTIF(OFFSET(C175,0,BI170+21,1,7),"○")+COUNTIF(OFFSET(C175,10,0,1,7-BI173),"●"),COUNTIF(OFFSET(C175,0,BI170+21,1,7),"○")+COUNTIF(OFFSET(C175,0,BI170+28,1,BI173),"●")+COUNTIF(OFFSET(C175,10,1,7-BI173,),"●")))</f>
        <v>-</v>
      </c>
      <c r="AM175" s="145">
        <f>BA170</f>
        <v>0</v>
      </c>
      <c r="AN175" s="147">
        <f>IF(AU170=0,"対象外",AM175/AU170)</f>
        <v>0</v>
      </c>
      <c r="AO175" s="149" t="str">
        <f ca="1">IF(AU170=0,"対象外",IF(AM175/AU170&gt;=0.285,"達成",IF(AM175&gt;=BG173,"達成※","未")))</f>
        <v>未</v>
      </c>
      <c r="AP175" s="151">
        <f>BB170</f>
        <v>0</v>
      </c>
      <c r="AQ175" s="153">
        <f>IFERROR(AP175/AX170,"")</f>
        <v>0</v>
      </c>
      <c r="AR175" s="189"/>
      <c r="AS175" s="191"/>
      <c r="AT175" s="186"/>
      <c r="AU175" s="157"/>
      <c r="AV175" s="170"/>
      <c r="AW175" s="157"/>
      <c r="AX175" s="170"/>
      <c r="AY175" s="170"/>
      <c r="AZ175" s="170"/>
      <c r="BA175" s="170"/>
      <c r="BB175" s="170"/>
      <c r="BC175" s="125"/>
      <c r="BD175" s="176"/>
      <c r="BE175" s="176"/>
      <c r="BF175" s="125"/>
      <c r="BG175" s="176"/>
      <c r="BH175" s="63" t="s">
        <v>111</v>
      </c>
      <c r="BI175" s="92">
        <f>ROUNDDOWN((BI172-BI170)/7,0)</f>
        <v>3</v>
      </c>
      <c r="BJ175" s="125"/>
      <c r="BK175" s="125"/>
    </row>
    <row r="176" spans="1:63" ht="14.25" outlineLevel="1" thickBot="1">
      <c r="A176" s="52"/>
      <c r="B176" s="162"/>
      <c r="C176" s="142"/>
      <c r="D176" s="142"/>
      <c r="E176" s="142"/>
      <c r="F176" s="142"/>
      <c r="G176" s="142"/>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4"/>
      <c r="AH176" s="77" t="str">
        <f ca="1">IF(BI170=1,
IF((2-COUNTIF(OFFSET(C175,0,0,1,1),"外")-COUNTIF(OFFSET(C175,-10,BI162-1),"外"))&lt;=AH175,"達成","未"),
IF((2-COUNTIF(OFFSET(C175,0,MAX(5-WEEKDAY(C168,3),0),1,2),"外"))&lt;=AH175,"達成","未"))</f>
        <v>未</v>
      </c>
      <c r="AI176" s="66" t="str">
        <f ca="1">IF((2-COUNTIF(OFFSET($C175,0,$BI170+5,1,2),"外"))&lt;=AI175,"達成","未")</f>
        <v>未</v>
      </c>
      <c r="AJ176" s="66" t="str">
        <f ca="1">IF((2-COUNTIF(OFFSET($C175,0,$BI170+12,1,2),"外"))&lt;=AJ175,"達成","未")</f>
        <v>未</v>
      </c>
      <c r="AK176" s="66" t="str">
        <f ca="1">IF((2-COUNTIF(OFFSET($C175,0,$BI170+19,1,2),"外"))&lt;=AK175,"達成","未")</f>
        <v>未</v>
      </c>
      <c r="AL176" s="67" t="str">
        <f ca="1">IF((BI175+SIGN(BI170))&lt;5,"-",IF((2-COUNTIF(OFFSET($C175,0,$BI170+26,1,2),"外"))&lt;=AL175,"達成","未"))</f>
        <v>-</v>
      </c>
      <c r="AM176" s="146"/>
      <c r="AN176" s="148"/>
      <c r="AO176" s="150"/>
      <c r="AP176" s="152"/>
      <c r="AQ176" s="154"/>
      <c r="AR176" s="68"/>
      <c r="AS176" s="68"/>
      <c r="AT176" s="22"/>
      <c r="AU176" s="22"/>
      <c r="AV176" s="22"/>
      <c r="AW176" s="22"/>
      <c r="AX176" s="22"/>
      <c r="AY176" s="22"/>
      <c r="AZ176" s="22"/>
      <c r="BA176" s="22"/>
      <c r="BB176" s="22"/>
      <c r="BC176" s="69"/>
      <c r="BD176" s="69"/>
      <c r="BE176" s="69"/>
      <c r="BF176" s="69"/>
      <c r="BG176" s="69"/>
      <c r="BH176" s="69"/>
      <c r="BI176" s="69"/>
      <c r="BJ176" s="69"/>
      <c r="BK176" s="18"/>
    </row>
    <row r="177" spans="1:63" ht="14.25" outlineLevel="1" thickBot="1">
      <c r="A177" s="12"/>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Z177" s="16"/>
      <c r="BA177" s="16"/>
      <c r="BB177" s="16"/>
    </row>
    <row r="178" spans="1:63" ht="12.95" customHeight="1" outlineLevel="1">
      <c r="A178" s="12"/>
      <c r="B178" s="29" t="s">
        <v>0</v>
      </c>
      <c r="C178" s="207">
        <f>DATE(YEAR(C168),MONTH(C168)+1,DAY(C168))</f>
        <v>46447</v>
      </c>
      <c r="D178" s="207"/>
      <c r="E178" s="207"/>
      <c r="F178" s="207"/>
      <c r="G178" s="207"/>
      <c r="H178" s="207"/>
      <c r="I178" s="207"/>
      <c r="J178" s="207"/>
      <c r="K178" s="207"/>
      <c r="L178" s="207"/>
      <c r="M178" s="207"/>
      <c r="N178" s="207"/>
      <c r="O178" s="207"/>
      <c r="P178" s="207"/>
      <c r="Q178" s="207"/>
      <c r="R178" s="207"/>
      <c r="S178" s="207"/>
      <c r="T178" s="207"/>
      <c r="U178" s="207"/>
      <c r="V178" s="207"/>
      <c r="W178" s="207"/>
      <c r="X178" s="207"/>
      <c r="Y178" s="207"/>
      <c r="Z178" s="207"/>
      <c r="AA178" s="207"/>
      <c r="AB178" s="207"/>
      <c r="AC178" s="207"/>
      <c r="AD178" s="207"/>
      <c r="AE178" s="207"/>
      <c r="AF178" s="207"/>
      <c r="AG178" s="208"/>
      <c r="AH178" s="209" t="s">
        <v>136</v>
      </c>
      <c r="AI178" s="210"/>
      <c r="AJ178" s="210"/>
      <c r="AK178" s="210"/>
      <c r="AL178" s="211"/>
      <c r="AM178" s="215" t="s">
        <v>50</v>
      </c>
      <c r="AN178" s="216"/>
      <c r="AO178" s="217"/>
      <c r="AP178" s="221" t="s">
        <v>11</v>
      </c>
      <c r="AQ178" s="222"/>
      <c r="AR178" s="199" t="s">
        <v>113</v>
      </c>
      <c r="AS178" s="202" t="s">
        <v>114</v>
      </c>
      <c r="AT178" s="205" t="s">
        <v>15</v>
      </c>
      <c r="AU178" s="155" t="s">
        <v>115</v>
      </c>
      <c r="AV178" s="197" t="s">
        <v>116</v>
      </c>
      <c r="AW178" s="155" t="s">
        <v>118</v>
      </c>
      <c r="AX178" s="197" t="s">
        <v>117</v>
      </c>
      <c r="AY178" s="155" t="s">
        <v>80</v>
      </c>
      <c r="AZ178" s="155" t="s">
        <v>81</v>
      </c>
      <c r="BA178" s="30" t="s">
        <v>82</v>
      </c>
      <c r="BB178" s="30" t="s">
        <v>83</v>
      </c>
      <c r="BC178" s="170" t="s">
        <v>52</v>
      </c>
      <c r="BD178" s="197" t="s">
        <v>119</v>
      </c>
      <c r="BE178" s="197" t="s">
        <v>120</v>
      </c>
      <c r="BF178" s="170" t="s">
        <v>121</v>
      </c>
      <c r="BG178" s="170" t="s">
        <v>122</v>
      </c>
      <c r="BH178" s="41"/>
      <c r="BI178" s="192" t="s">
        <v>100</v>
      </c>
      <c r="BJ178" s="170" t="s">
        <v>61</v>
      </c>
      <c r="BK178" s="125" t="s">
        <v>89</v>
      </c>
    </row>
    <row r="179" spans="1:63" outlineLevel="1">
      <c r="A179" s="12"/>
      <c r="B179" s="32" t="s">
        <v>1</v>
      </c>
      <c r="C179" s="33">
        <f>DATE(YEAR(C178),MONTH(C178),DAY(C178))</f>
        <v>46447</v>
      </c>
      <c r="D179" s="33">
        <f>IF(MONTH(DATE(YEAR(C179),MONTH(C179),DAY(C179)+1))=MONTH($C178),DATE(YEAR(C179),MONTH(C179),DAY(C179)+1),"")</f>
        <v>46448</v>
      </c>
      <c r="E179" s="33">
        <f t="shared" ref="E179:AG179" si="35">IF(MONTH(DATE(YEAR(D179),MONTH(D179),DAY(D179)+1))=MONTH($C178),DATE(YEAR(D179),MONTH(D179),DAY(D179)+1),"")</f>
        <v>46449</v>
      </c>
      <c r="F179" s="33">
        <f t="shared" si="35"/>
        <v>46450</v>
      </c>
      <c r="G179" s="33">
        <f t="shared" si="35"/>
        <v>46451</v>
      </c>
      <c r="H179" s="33">
        <f t="shared" si="35"/>
        <v>46452</v>
      </c>
      <c r="I179" s="33">
        <f t="shared" si="35"/>
        <v>46453</v>
      </c>
      <c r="J179" s="33">
        <f t="shared" si="35"/>
        <v>46454</v>
      </c>
      <c r="K179" s="33">
        <f t="shared" si="35"/>
        <v>46455</v>
      </c>
      <c r="L179" s="33">
        <f t="shared" si="35"/>
        <v>46456</v>
      </c>
      <c r="M179" s="33">
        <f t="shared" si="35"/>
        <v>46457</v>
      </c>
      <c r="N179" s="33">
        <f t="shared" si="35"/>
        <v>46458</v>
      </c>
      <c r="O179" s="33">
        <f t="shared" si="35"/>
        <v>46459</v>
      </c>
      <c r="P179" s="33">
        <f t="shared" si="35"/>
        <v>46460</v>
      </c>
      <c r="Q179" s="33">
        <f t="shared" si="35"/>
        <v>46461</v>
      </c>
      <c r="R179" s="33">
        <f t="shared" si="35"/>
        <v>46462</v>
      </c>
      <c r="S179" s="33">
        <f t="shared" si="35"/>
        <v>46463</v>
      </c>
      <c r="T179" s="33">
        <f t="shared" si="35"/>
        <v>46464</v>
      </c>
      <c r="U179" s="33">
        <f t="shared" si="35"/>
        <v>46465</v>
      </c>
      <c r="V179" s="33">
        <f t="shared" si="35"/>
        <v>46466</v>
      </c>
      <c r="W179" s="33">
        <f t="shared" si="35"/>
        <v>46467</v>
      </c>
      <c r="X179" s="33">
        <f t="shared" si="35"/>
        <v>46468</v>
      </c>
      <c r="Y179" s="33">
        <f t="shared" si="35"/>
        <v>46469</v>
      </c>
      <c r="Z179" s="33">
        <f t="shared" si="35"/>
        <v>46470</v>
      </c>
      <c r="AA179" s="33">
        <f t="shared" si="35"/>
        <v>46471</v>
      </c>
      <c r="AB179" s="33">
        <f t="shared" si="35"/>
        <v>46472</v>
      </c>
      <c r="AC179" s="33">
        <f t="shared" si="35"/>
        <v>46473</v>
      </c>
      <c r="AD179" s="33">
        <f t="shared" si="35"/>
        <v>46474</v>
      </c>
      <c r="AE179" s="33">
        <f t="shared" si="35"/>
        <v>46475</v>
      </c>
      <c r="AF179" s="33">
        <f t="shared" si="35"/>
        <v>46476</v>
      </c>
      <c r="AG179" s="74">
        <f t="shared" si="35"/>
        <v>46477</v>
      </c>
      <c r="AH179" s="212"/>
      <c r="AI179" s="213"/>
      <c r="AJ179" s="213"/>
      <c r="AK179" s="213"/>
      <c r="AL179" s="214"/>
      <c r="AM179" s="218"/>
      <c r="AN179" s="219"/>
      <c r="AO179" s="220"/>
      <c r="AP179" s="223"/>
      <c r="AQ179" s="224"/>
      <c r="AR179" s="200"/>
      <c r="AS179" s="203"/>
      <c r="AT179" s="206"/>
      <c r="AU179" s="157"/>
      <c r="AV179" s="137"/>
      <c r="AW179" s="157"/>
      <c r="AX179" s="137"/>
      <c r="AY179" s="157"/>
      <c r="AZ179" s="157"/>
      <c r="BA179" s="35" t="s">
        <v>78</v>
      </c>
      <c r="BB179" s="35" t="s">
        <v>79</v>
      </c>
      <c r="BC179" s="170"/>
      <c r="BD179" s="198"/>
      <c r="BE179" s="198"/>
      <c r="BF179" s="125"/>
      <c r="BG179" s="125"/>
      <c r="BH179" s="62"/>
      <c r="BI179" s="193"/>
      <c r="BJ179" s="170"/>
      <c r="BK179" s="125"/>
    </row>
    <row r="180" spans="1:63" ht="12.95" customHeight="1" outlineLevel="1">
      <c r="A180" s="12"/>
      <c r="B180" s="32" t="s">
        <v>2</v>
      </c>
      <c r="C180" s="78" t="str">
        <f t="shared" ref="C180:AG180" si="36">TEXT(C179,"aaa")</f>
        <v>月</v>
      </c>
      <c r="D180" s="78" t="str">
        <f t="shared" si="36"/>
        <v>火</v>
      </c>
      <c r="E180" s="78" t="str">
        <f t="shared" si="36"/>
        <v>水</v>
      </c>
      <c r="F180" s="78" t="str">
        <f t="shared" si="36"/>
        <v>木</v>
      </c>
      <c r="G180" s="78" t="str">
        <f t="shared" si="36"/>
        <v>金</v>
      </c>
      <c r="H180" s="78" t="str">
        <f t="shared" si="36"/>
        <v>土</v>
      </c>
      <c r="I180" s="78" t="str">
        <f t="shared" si="36"/>
        <v>日</v>
      </c>
      <c r="J180" s="78" t="str">
        <f t="shared" si="36"/>
        <v>月</v>
      </c>
      <c r="K180" s="78" t="str">
        <f t="shared" si="36"/>
        <v>火</v>
      </c>
      <c r="L180" s="78" t="str">
        <f t="shared" si="36"/>
        <v>水</v>
      </c>
      <c r="M180" s="78" t="str">
        <f t="shared" si="36"/>
        <v>木</v>
      </c>
      <c r="N180" s="78" t="str">
        <f t="shared" si="36"/>
        <v>金</v>
      </c>
      <c r="O180" s="78" t="str">
        <f t="shared" si="36"/>
        <v>土</v>
      </c>
      <c r="P180" s="78" t="str">
        <f t="shared" si="36"/>
        <v>日</v>
      </c>
      <c r="Q180" s="78" t="str">
        <f t="shared" si="36"/>
        <v>月</v>
      </c>
      <c r="R180" s="78" t="str">
        <f t="shared" si="36"/>
        <v>火</v>
      </c>
      <c r="S180" s="78" t="str">
        <f t="shared" si="36"/>
        <v>水</v>
      </c>
      <c r="T180" s="78" t="str">
        <f t="shared" si="36"/>
        <v>木</v>
      </c>
      <c r="U180" s="78" t="str">
        <f t="shared" si="36"/>
        <v>金</v>
      </c>
      <c r="V180" s="78" t="str">
        <f t="shared" si="36"/>
        <v>土</v>
      </c>
      <c r="W180" s="78" t="str">
        <f t="shared" si="36"/>
        <v>日</v>
      </c>
      <c r="X180" s="78" t="str">
        <f t="shared" si="36"/>
        <v>月</v>
      </c>
      <c r="Y180" s="78" t="str">
        <f t="shared" si="36"/>
        <v>火</v>
      </c>
      <c r="Z180" s="78" t="str">
        <f t="shared" si="36"/>
        <v>水</v>
      </c>
      <c r="AA180" s="78" t="str">
        <f t="shared" si="36"/>
        <v>木</v>
      </c>
      <c r="AB180" s="78" t="str">
        <f t="shared" si="36"/>
        <v>金</v>
      </c>
      <c r="AC180" s="78" t="str">
        <f t="shared" si="36"/>
        <v>土</v>
      </c>
      <c r="AD180" s="78" t="str">
        <f t="shared" si="36"/>
        <v>日</v>
      </c>
      <c r="AE180" s="78" t="str">
        <f t="shared" si="36"/>
        <v>月</v>
      </c>
      <c r="AF180" s="78" t="str">
        <f t="shared" si="36"/>
        <v>火</v>
      </c>
      <c r="AG180" s="79" t="str">
        <f t="shared" si="36"/>
        <v>水</v>
      </c>
      <c r="AH180" s="194" t="s">
        <v>90</v>
      </c>
      <c r="AI180" s="195" t="s">
        <v>91</v>
      </c>
      <c r="AJ180" s="195" t="s">
        <v>92</v>
      </c>
      <c r="AK180" s="195" t="s">
        <v>93</v>
      </c>
      <c r="AL180" s="196" t="s">
        <v>94</v>
      </c>
      <c r="AM180" s="177" t="s">
        <v>44</v>
      </c>
      <c r="AN180" s="178" t="s">
        <v>12</v>
      </c>
      <c r="AO180" s="179" t="s">
        <v>51</v>
      </c>
      <c r="AP180" s="180" t="s">
        <v>44</v>
      </c>
      <c r="AQ180" s="183" t="s">
        <v>13</v>
      </c>
      <c r="AR180" s="201"/>
      <c r="AS180" s="204"/>
      <c r="AT180" s="186">
        <f>COUNT(C179:AG179)</f>
        <v>31</v>
      </c>
      <c r="AU180" s="155">
        <f>AT180-AR182</f>
        <v>31</v>
      </c>
      <c r="AV180" s="170">
        <f>SUM(AU$8:AU183)</f>
        <v>511</v>
      </c>
      <c r="AW180" s="155">
        <f>AT180-AR184</f>
        <v>31</v>
      </c>
      <c r="AX180" s="170">
        <f>SUM(AW$8:AW183)</f>
        <v>511</v>
      </c>
      <c r="AY180" s="170">
        <f>COUNTIF(C183:AG183,"○")+COUNTIF(C183:AG183,"●")</f>
        <v>0</v>
      </c>
      <c r="AZ180" s="170">
        <f>SUM(AY$9:AY184)</f>
        <v>0</v>
      </c>
      <c r="BA180" s="170">
        <f>COUNTIF(C185:AG185,"○")+COUNTIF(C185:AG185,"●")</f>
        <v>0</v>
      </c>
      <c r="BB180" s="170">
        <f>SUM(BA$10:BA185)</f>
        <v>0</v>
      </c>
      <c r="BC180" s="125">
        <f>COUNTIF(C180:AG180,"土")+COUNTIF(C180:AG180,"日")</f>
        <v>8</v>
      </c>
      <c r="BD180" s="137"/>
      <c r="BE180" s="137"/>
      <c r="BF180" s="125" t="str">
        <f ca="1">IF(OR(BD181/AU180&lt;0.285,BD181=0),"特例","特例なし")</f>
        <v>特例</v>
      </c>
      <c r="BG180" s="125" t="str">
        <f ca="1">IF(OR(BE181/AW180&lt;0.285,BE181=0),"特例","特例なし")</f>
        <v>特例</v>
      </c>
      <c r="BH180" s="171" t="s">
        <v>108</v>
      </c>
      <c r="BI180" s="232">
        <f>ABS(IF(WEEKDAY(C178,3)=0,7,WEEKDAY(C178,3)-7))</f>
        <v>7</v>
      </c>
      <c r="BJ180" s="125">
        <f ca="1">IF($AO$340="計画",IF(AU180=0,1,IF(AO183="達成",1,IF(AO183="達成※",1,0))),IF(AW180=0,1,IF(AO185="達成",1,IF(AO185="達成※",1,0))))</f>
        <v>0</v>
      </c>
      <c r="BK180" s="125">
        <f ca="1">IF($AO$340="計画",IF(COUNTIF(AH184:AL184,"未")=0,1,0),IF(COUNTIF(AH186:AL186,"未")=0,1,0))</f>
        <v>0</v>
      </c>
    </row>
    <row r="181" spans="1:63" ht="28.5" outlineLevel="1">
      <c r="A181" s="12"/>
      <c r="B181" s="169" t="s">
        <v>3</v>
      </c>
      <c r="C181" s="167" t="str">
        <f>IFERROR(VLOOKUP(C179,祝日一覧!$A:$C,3,FALSE),"")</f>
        <v/>
      </c>
      <c r="D181" s="167" t="str">
        <f>IFERROR(VLOOKUP(D179,祝日一覧!$A:$C,3,FALSE),"")</f>
        <v/>
      </c>
      <c r="E181" s="167" t="str">
        <f>IFERROR(VLOOKUP(E179,祝日一覧!$A:$C,3,FALSE),"")</f>
        <v/>
      </c>
      <c r="F181" s="167" t="str">
        <f>IFERROR(VLOOKUP(F179,祝日一覧!$A:$C,3,FALSE),"")</f>
        <v/>
      </c>
      <c r="G181" s="167" t="str">
        <f>IFERROR(VLOOKUP(G179,祝日一覧!$A:$C,3,FALSE),"")</f>
        <v/>
      </c>
      <c r="H181" s="167" t="str">
        <f>IFERROR(VLOOKUP(H179,祝日一覧!$A:$C,3,FALSE),"")</f>
        <v/>
      </c>
      <c r="I181" s="167" t="str">
        <f>IFERROR(VLOOKUP(I179,祝日一覧!$A:$C,3,FALSE),"")</f>
        <v/>
      </c>
      <c r="J181" s="167" t="str">
        <f>IFERROR(VLOOKUP(J179,祝日一覧!$A:$C,3,FALSE),"")</f>
        <v/>
      </c>
      <c r="K181" s="167" t="str">
        <f>IFERROR(VLOOKUP(K179,祝日一覧!$A:$C,3,FALSE),"")</f>
        <v/>
      </c>
      <c r="L181" s="167" t="str">
        <f>IFERROR(VLOOKUP(L179,祝日一覧!$A:$C,3,FALSE),"")</f>
        <v/>
      </c>
      <c r="M181" s="167" t="str">
        <f>IFERROR(VLOOKUP(M179,祝日一覧!$A:$C,3,FALSE),"")</f>
        <v/>
      </c>
      <c r="N181" s="167" t="str">
        <f>IFERROR(VLOOKUP(N179,祝日一覧!$A:$C,3,FALSE),"")</f>
        <v/>
      </c>
      <c r="O181" s="167" t="str">
        <f>IFERROR(VLOOKUP(O179,祝日一覧!$A:$C,3,FALSE),"")</f>
        <v/>
      </c>
      <c r="P181" s="167" t="str">
        <f>IFERROR(VLOOKUP(P179,祝日一覧!$A:$C,3,FALSE),"")</f>
        <v/>
      </c>
      <c r="Q181" s="167" t="str">
        <f>IFERROR(VLOOKUP(Q179,祝日一覧!$A:$C,3,FALSE),"")</f>
        <v/>
      </c>
      <c r="R181" s="167" t="str">
        <f>IFERROR(VLOOKUP(R179,祝日一覧!$A:$C,3,FALSE),"")</f>
        <v/>
      </c>
      <c r="S181" s="167" t="str">
        <f>IFERROR(VLOOKUP(S179,祝日一覧!$A:$C,3,FALSE),"")</f>
        <v/>
      </c>
      <c r="T181" s="167" t="str">
        <f>IFERROR(VLOOKUP(T179,祝日一覧!$A:$C,3,FALSE),"")</f>
        <v/>
      </c>
      <c r="U181" s="167" t="str">
        <f>IFERROR(VLOOKUP(U179,祝日一覧!$A:$C,3,FALSE),"")</f>
        <v/>
      </c>
      <c r="V181" s="167" t="str">
        <f>IFERROR(VLOOKUP(V179,祝日一覧!$A:$C,3,FALSE),"")</f>
        <v/>
      </c>
      <c r="W181" s="167" t="str">
        <f>IFERROR(VLOOKUP(W179,祝日一覧!$A:$C,3,FALSE),"")</f>
        <v>春分の日</v>
      </c>
      <c r="X181" s="167" t="str">
        <f>IFERROR(VLOOKUP(X179,祝日一覧!$A:$C,3,FALSE),"")</f>
        <v>振替休日</v>
      </c>
      <c r="Y181" s="167" t="str">
        <f>IFERROR(VLOOKUP(Y179,祝日一覧!$A:$C,3,FALSE),"")</f>
        <v/>
      </c>
      <c r="Z181" s="167" t="str">
        <f>IFERROR(VLOOKUP(Z179,祝日一覧!$A:$C,3,FALSE),"")</f>
        <v/>
      </c>
      <c r="AA181" s="167" t="str">
        <f>IFERROR(VLOOKUP(AA179,祝日一覧!$A:$C,3,FALSE),"")</f>
        <v/>
      </c>
      <c r="AB181" s="167" t="str">
        <f>IFERROR(VLOOKUP(AB179,祝日一覧!$A:$C,3,FALSE),"")</f>
        <v/>
      </c>
      <c r="AC181" s="167" t="str">
        <f>IFERROR(VLOOKUP(AC179,祝日一覧!$A:$C,3,FALSE),"")</f>
        <v/>
      </c>
      <c r="AD181" s="167" t="str">
        <f>IFERROR(VLOOKUP(AD179,祝日一覧!$A:$C,3,FALSE),"")</f>
        <v/>
      </c>
      <c r="AE181" s="167" t="str">
        <f>IFERROR(VLOOKUP(AE179,祝日一覧!$A:$C,3,FALSE),"")</f>
        <v/>
      </c>
      <c r="AF181" s="167" t="str">
        <f>IFERROR(VLOOKUP(AF179,祝日一覧!$A:$C,3,FALSE),"")</f>
        <v/>
      </c>
      <c r="AG181" s="168" t="str">
        <f>IFERROR(VLOOKUP(AG179,祝日一覧!$A:$C,3,FALSE),"")</f>
        <v/>
      </c>
      <c r="AH181" s="194"/>
      <c r="AI181" s="195"/>
      <c r="AJ181" s="195"/>
      <c r="AK181" s="195"/>
      <c r="AL181" s="196"/>
      <c r="AM181" s="177"/>
      <c r="AN181" s="178"/>
      <c r="AO181" s="179"/>
      <c r="AP181" s="181"/>
      <c r="AQ181" s="184"/>
      <c r="AR181" s="39" t="s">
        <v>84</v>
      </c>
      <c r="AS181" s="40" t="s">
        <v>84</v>
      </c>
      <c r="AT181" s="186"/>
      <c r="AU181" s="156"/>
      <c r="AV181" s="170"/>
      <c r="AW181" s="156"/>
      <c r="AX181" s="170"/>
      <c r="AY181" s="170"/>
      <c r="AZ181" s="170"/>
      <c r="BA181" s="170"/>
      <c r="BB181" s="170"/>
      <c r="BC181" s="125"/>
      <c r="BD181" s="174">
        <f ca="1">BC180-AS182</f>
        <v>8</v>
      </c>
      <c r="BE181" s="174">
        <f ca="1">BC180-AS184</f>
        <v>8</v>
      </c>
      <c r="BF181" s="125"/>
      <c r="BG181" s="125"/>
      <c r="BH181" s="172"/>
      <c r="BI181" s="232">
        <f>WEEKDAY(C177,3)</f>
        <v>5</v>
      </c>
      <c r="BJ181" s="125"/>
      <c r="BK181" s="125"/>
    </row>
    <row r="182" spans="1:63" ht="54" outlineLevel="1">
      <c r="A182" s="43"/>
      <c r="B182" s="169"/>
      <c r="C182" s="167"/>
      <c r="D182" s="167"/>
      <c r="E182" s="167"/>
      <c r="F182" s="167"/>
      <c r="G182" s="167"/>
      <c r="H182" s="167"/>
      <c r="I182" s="167"/>
      <c r="J182" s="167"/>
      <c r="K182" s="167"/>
      <c r="L182" s="167"/>
      <c r="M182" s="167"/>
      <c r="N182" s="167"/>
      <c r="O182" s="167"/>
      <c r="P182" s="167"/>
      <c r="Q182" s="167"/>
      <c r="R182" s="167"/>
      <c r="S182" s="167"/>
      <c r="T182" s="167"/>
      <c r="U182" s="167"/>
      <c r="V182" s="167"/>
      <c r="W182" s="167"/>
      <c r="X182" s="167"/>
      <c r="Y182" s="167"/>
      <c r="Z182" s="167"/>
      <c r="AA182" s="167"/>
      <c r="AB182" s="167"/>
      <c r="AC182" s="167"/>
      <c r="AD182" s="167"/>
      <c r="AE182" s="167"/>
      <c r="AF182" s="167"/>
      <c r="AG182" s="168"/>
      <c r="AH182" s="86" t="str">
        <f>IF($BI180=7,DBCS(1&amp;"日～"&amp;7&amp;"日"),DBCS("前"&amp;DAY(EOMONTH($C178-1,0))-6+$BI180&amp;"日～"&amp;$BI180&amp;"日"))</f>
        <v>１日～７日</v>
      </c>
      <c r="AI182" s="45" t="str">
        <f>DBCS($BI180+1&amp;"日～"&amp;$BI180+7&amp;"日")</f>
        <v>８日～１４日</v>
      </c>
      <c r="AJ182" s="45" t="str">
        <f>DBCS($BI180+8&amp;"日～"&amp;$BI180+14&amp;"日")</f>
        <v>１５日～２１日</v>
      </c>
      <c r="AK182" s="45" t="str">
        <f>DBCS($BI180+15&amp;"日～"&amp;$BI180+21&amp;"日")</f>
        <v>２２日～２８日</v>
      </c>
      <c r="AL182" s="46" t="str">
        <f>IF(AND(BI180=7,BI183=0),"-",IF($BI185=3,"-",DBCS($BI180+22&amp;"日～"&amp;$BI180+28&amp;"日")))</f>
        <v>-</v>
      </c>
      <c r="AM182" s="177"/>
      <c r="AN182" s="178"/>
      <c r="AO182" s="179"/>
      <c r="AP182" s="182"/>
      <c r="AQ182" s="185"/>
      <c r="AR182" s="39">
        <f>COUNTIF(C183:AG184,"外")</f>
        <v>0</v>
      </c>
      <c r="AS182" s="40">
        <f ca="1">COUNTIF(OFFSET(C183,0,MAX(5-WEEKDAY(C178,3),0),1,MIN(7-WEEKDAY(C178,3),2)),"外")+COUNTIF(OFFSET(C183,0,MAX(5-WEEKDAY(C178,3),0)+7,1,2),"外")+COUNTIF(OFFSET(C183,0,MAX(5-WEEKDAY(C178,3),0)+14,1,2),"外")+COUNTIF(OFFSET(C183,0,MAX(5-WEEKDAY(C178,3),0)+21,1,2),"外")+IF(BI182-BI180&lt;27,0,COUNTIF(OFFSET(C183,0,BI180+26,1,MIN(7-BI183,2)),"外"))</f>
        <v>0</v>
      </c>
      <c r="AT182" s="186"/>
      <c r="AU182" s="156"/>
      <c r="AV182" s="170"/>
      <c r="AW182" s="156"/>
      <c r="AX182" s="170"/>
      <c r="AY182" s="170"/>
      <c r="AZ182" s="170"/>
      <c r="BA182" s="170"/>
      <c r="BB182" s="170"/>
      <c r="BC182" s="125"/>
      <c r="BD182" s="175"/>
      <c r="BE182" s="175"/>
      <c r="BF182" s="125"/>
      <c r="BG182" s="125"/>
      <c r="BH182" s="47" t="s">
        <v>109</v>
      </c>
      <c r="BI182" s="48">
        <f>DAY(EOMONTH(C178,0))</f>
        <v>31</v>
      </c>
      <c r="BJ182" s="125"/>
      <c r="BK182" s="125"/>
    </row>
    <row r="183" spans="1:63" ht="26.45" customHeight="1" outlineLevel="1">
      <c r="A183" s="52"/>
      <c r="B183" s="161" t="s">
        <v>88</v>
      </c>
      <c r="C183" s="123"/>
      <c r="D183" s="123"/>
      <c r="E183" s="123"/>
      <c r="F183" s="123"/>
      <c r="G183" s="123"/>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43"/>
      <c r="AH183" s="53">
        <f ca="1">IF(BI180=7,COUNTIF(OFFSET($C183,0,0,1,$BI180),"○")+COUNTIF(OFFSET($C183,0,$BI180,1,7),"●"),COUNTIF(OFFSET($C183,0,0,1,$BI180),"○")+COUNTIF(OFFSET($C183,-10,DAY(EOMONTH(C178-1,0))-7+BI180,1,7-$BI180),"○")+COUNTIF(OFFSET(C183,0,BI180,1,7),"●"))</f>
        <v>0</v>
      </c>
      <c r="AI183" s="54">
        <f ca="1">COUNTIF(OFFSET($C183,0,$BI180,1,7),"○")+COUNTIF(OFFSET($C183,0,$BI180+7,1,7),"●")</f>
        <v>0</v>
      </c>
      <c r="AJ183" s="54">
        <f ca="1">COUNTIF(OFFSET($C183,0,$BI180+7,1,7),"○")+COUNTIF(OFFSET($C183,0,$BI180+14,1,7),"●")</f>
        <v>0</v>
      </c>
      <c r="AK183" s="54">
        <f ca="1">IF(BI185=3,COUNTIF(OFFSET($C183,0,$BI180+14,1,7),"○")+IFERROR(COUNTIF(OFFSET(C183,0,BI180+22,1,BI183),"●"),0)+COUNTIF(OFFSET(C183,10,0,1,7-BI183),"●"),COUNTIF(OFFSET($C183,0,$BI180+14,1,7),"○")+COUNTIF(OFFSET($C183,0,$BI180+21,1,7),"●"))</f>
        <v>0</v>
      </c>
      <c r="AL183" s="55" t="str">
        <f ca="1">IF((BI185+SIGN(BI180))&lt;5,"-",IF(BI183=0,COUNTIF(OFFSET(C183,0,BI180+21,1,7),"○")+COUNTIF(OFFSET(C183,10,0,1,7-BI183),"●"),COUNTIF(OFFSET(C183,0,BI180+21,1,7),"○")+COUNTIF(OFFSET(C183,0,BI180+28,1,BI183),"●")+COUNTIF(OFFSET(C183,10,1,7-BI183,),"●")))</f>
        <v>-</v>
      </c>
      <c r="AM183" s="145">
        <f>AY180</f>
        <v>0</v>
      </c>
      <c r="AN183" s="147">
        <f>IF(AU180=0,"対象外",AM183/AU180)</f>
        <v>0</v>
      </c>
      <c r="AO183" s="149" t="str">
        <f ca="1">IF(AU180=0,"対象外",IF(AM183/AU180&gt;=0.285,"達成",IF(AM183&gt;=BF183,"達成※","未")))</f>
        <v>未</v>
      </c>
      <c r="AP183" s="151">
        <f>AZ180</f>
        <v>0</v>
      </c>
      <c r="AQ183" s="153">
        <f>IFERROR(AP183/AV180,"")</f>
        <v>0</v>
      </c>
      <c r="AR183" s="39" t="s">
        <v>85</v>
      </c>
      <c r="AS183" s="40" t="s">
        <v>85</v>
      </c>
      <c r="AT183" s="186"/>
      <c r="AU183" s="156"/>
      <c r="AV183" s="170"/>
      <c r="AW183" s="156"/>
      <c r="AX183" s="170"/>
      <c r="AY183" s="170"/>
      <c r="AZ183" s="170"/>
      <c r="BA183" s="170"/>
      <c r="BB183" s="170"/>
      <c r="BC183" s="125"/>
      <c r="BD183" s="175"/>
      <c r="BE183" s="175"/>
      <c r="BF183" s="125">
        <f ca="1">IF(OR(BD181/AU180&lt;0.285,BD181=0),BD181,"-")</f>
        <v>8</v>
      </c>
      <c r="BG183" s="174">
        <f ca="1">IF(OR(BE181/AW180&lt;0.285,BE181=0),BE181,"-")</f>
        <v>8</v>
      </c>
      <c r="BH183" s="56" t="s">
        <v>110</v>
      </c>
      <c r="BI183" s="57">
        <f>MOD(BI182-BI180,7)</f>
        <v>3</v>
      </c>
      <c r="BJ183" s="125"/>
      <c r="BK183" s="125"/>
    </row>
    <row r="184" spans="1:63" ht="12.95" customHeight="1" outlineLevel="1">
      <c r="A184" s="52"/>
      <c r="B184" s="161"/>
      <c r="C184" s="123"/>
      <c r="D184" s="123"/>
      <c r="E184" s="123"/>
      <c r="F184" s="123"/>
      <c r="G184" s="123"/>
      <c r="H184" s="123"/>
      <c r="I184" s="123"/>
      <c r="J184" s="123"/>
      <c r="K184" s="123"/>
      <c r="L184" s="123"/>
      <c r="M184" s="123"/>
      <c r="N184" s="123"/>
      <c r="O184" s="123"/>
      <c r="P184" s="123"/>
      <c r="Q184" s="123"/>
      <c r="R184" s="123"/>
      <c r="S184" s="123"/>
      <c r="T184" s="123"/>
      <c r="U184" s="123"/>
      <c r="V184" s="123"/>
      <c r="W184" s="123"/>
      <c r="X184" s="123"/>
      <c r="Y184" s="123"/>
      <c r="Z184" s="123"/>
      <c r="AA184" s="123"/>
      <c r="AB184" s="123"/>
      <c r="AC184" s="123"/>
      <c r="AD184" s="123"/>
      <c r="AE184" s="123"/>
      <c r="AF184" s="123"/>
      <c r="AG184" s="143"/>
      <c r="AH184" s="58" t="str">
        <f ca="1">IF(BI180=1,
IF((2-COUNTIF(OFFSET(C183,0,0,1,1),"外")-COUNTIF(OFFSET(C183,-10,BI172-1),"外"))&lt;=AH183,"達成","未"),
IF((2-COUNTIF(OFFSET(C183,0,MAX(5-WEEKDAY(C178,3),0),1,2),"外"))&lt;=AH183,"達成","未"))</f>
        <v>未</v>
      </c>
      <c r="AI184" s="54" t="str">
        <f ca="1">IF((2-COUNTIF(OFFSET($C183,0,$BI180+5,1,2),"外"))&lt;=AI183,"達成","未")</f>
        <v>未</v>
      </c>
      <c r="AJ184" s="54" t="str">
        <f ca="1">IF((2-COUNTIF(OFFSET($C183,0,$BI180+12,1,2),"外"))&lt;=AJ183,"達成","未")</f>
        <v>未</v>
      </c>
      <c r="AK184" s="54" t="str">
        <f ca="1">IF((2-COUNTIF(OFFSET($C183,0,$BI180+19,1,2),"外"))&lt;=AK183,"達成","未")</f>
        <v>未</v>
      </c>
      <c r="AL184" s="55" t="str">
        <f ca="1">IF((BI185+SIGN(BI180))&lt;5,"-",IF((2-COUNTIF(OFFSET($C183,0,$BI180+26,1,2),"外"))&lt;=AL183,"達成","未"))</f>
        <v>-</v>
      </c>
      <c r="AM184" s="163"/>
      <c r="AN184" s="164"/>
      <c r="AO184" s="165"/>
      <c r="AP184" s="166"/>
      <c r="AQ184" s="187"/>
      <c r="AR184" s="188">
        <f>COUNTIF(C185:AG186,"外")</f>
        <v>0</v>
      </c>
      <c r="AS184" s="190">
        <f ca="1">COUNTIF(OFFSET(C185,0,MAX(5-WEEKDAY(C178,3),0),1,MIN(7-WEEKDAY(C178,3),2)),"外")+COUNTIF(OFFSET(C185,0,MAX(5-WEEKDAY(C178,3),0)+7,1,2),"外")+COUNTIF(OFFSET(C185,0,MAX(5-WEEKDAY(C178,3),0)+14,1,2),"外")+COUNTIF(OFFSET(C185,0,MAX(5-WEEKDAY(C178,3),0)+21,1,2),"外")+IF(BI182-BI180&lt;27,0,COUNTIF(OFFSET(C185,0,BI180+26,1,MIN(7-BI183,2)),"外"))</f>
        <v>0</v>
      </c>
      <c r="AT184" s="186"/>
      <c r="AU184" s="156"/>
      <c r="AV184" s="170"/>
      <c r="AW184" s="156"/>
      <c r="AX184" s="170"/>
      <c r="AY184" s="170"/>
      <c r="AZ184" s="170"/>
      <c r="BA184" s="170"/>
      <c r="BB184" s="170"/>
      <c r="BC184" s="125"/>
      <c r="BD184" s="175"/>
      <c r="BE184" s="175"/>
      <c r="BF184" s="125"/>
      <c r="BG184" s="175"/>
      <c r="BH184" s="59" t="s">
        <v>112</v>
      </c>
      <c r="BI184" s="57">
        <f>SIGN(BI180)+SIGN(BI183)+BI185</f>
        <v>5</v>
      </c>
      <c r="BJ184" s="125"/>
      <c r="BK184" s="125"/>
    </row>
    <row r="185" spans="1:63" ht="26.45" customHeight="1" outlineLevel="1">
      <c r="A185" s="52"/>
      <c r="B185" s="161" t="s">
        <v>137</v>
      </c>
      <c r="C185" s="123"/>
      <c r="D185" s="123"/>
      <c r="E185" s="123"/>
      <c r="F185" s="123"/>
      <c r="G185" s="123"/>
      <c r="H185" s="123"/>
      <c r="I185" s="123"/>
      <c r="J185" s="123"/>
      <c r="K185" s="123"/>
      <c r="L185" s="123"/>
      <c r="M185" s="123"/>
      <c r="N185" s="123"/>
      <c r="O185" s="123"/>
      <c r="P185" s="123"/>
      <c r="Q185" s="123"/>
      <c r="R185" s="123"/>
      <c r="S185" s="123"/>
      <c r="T185" s="123"/>
      <c r="U185" s="123"/>
      <c r="V185" s="123"/>
      <c r="W185" s="123"/>
      <c r="X185" s="123"/>
      <c r="Y185" s="123"/>
      <c r="Z185" s="123"/>
      <c r="AA185" s="123"/>
      <c r="AB185" s="123"/>
      <c r="AC185" s="123"/>
      <c r="AD185" s="123"/>
      <c r="AE185" s="123"/>
      <c r="AF185" s="123"/>
      <c r="AG185" s="143"/>
      <c r="AH185" s="53">
        <f ca="1">IF(BI180=7,COUNTIF(OFFSET($C185,0,0,1,$BI180),"○")+COUNTIF(OFFSET($C185,0,$BI180,1,7),"●"),COUNTIF(OFFSET($C185,0,0,1,$BI180),"○")+COUNTIF(OFFSET($C185,-10,DAY(EOMONTH(C178-1,0))-7+BI180,1,7-$BI180),"○")+COUNTIF(OFFSET(C185,0,BI180,1,7),"●"))</f>
        <v>0</v>
      </c>
      <c r="AI185" s="60">
        <f ca="1">COUNTIF(OFFSET($C185,0,$BI180,1,7),"○")+COUNTIF(OFFSET($C185,0,$BI180+7,1,7),"●")</f>
        <v>0</v>
      </c>
      <c r="AJ185" s="60">
        <f ca="1">COUNTIF(OFFSET($C185,0,$BI180+7,1,7),"○")+COUNTIF(OFFSET($C185,0,$BI180+14,1,7),"●")</f>
        <v>0</v>
      </c>
      <c r="AK185" s="60">
        <f ca="1">IF(BI185=3,COUNTIF(OFFSET($C185,0,$BI180+14,1,7),"○")+IFERROR(COUNTIF(OFFSET(C185,0,BI180+22,1,BI183),"●"),0)+COUNTIF(OFFSET(C185,10,0,1,7-BI183),"●"),COUNTIF(OFFSET($C185,0,$BI180+14,1,7),"○")+COUNTIF(OFFSET($C185,0,$BI180+21,1,7),"●"))</f>
        <v>0</v>
      </c>
      <c r="AL185" s="61" t="str">
        <f ca="1">IF((BI185+SIGN(BI180))&lt;5,"-",IF(BI183=0,COUNTIF(OFFSET(C185,0,BI180+21,1,7),"○")+COUNTIF(OFFSET(C185,10,0,1,7-BI183),"●"),COUNTIF(OFFSET(C185,0,BI180+21,1,7),"○")+COUNTIF(OFFSET(C185,0,BI180+28,1,BI183),"●")+COUNTIF(OFFSET(C185,10,1,7-BI183,),"●")))</f>
        <v>-</v>
      </c>
      <c r="AM185" s="145">
        <f>BA180</f>
        <v>0</v>
      </c>
      <c r="AN185" s="147">
        <f>IF(AU180=0,"対象外",AM185/AU180)</f>
        <v>0</v>
      </c>
      <c r="AO185" s="149" t="str">
        <f ca="1">IF(AU180=0,"対象外",IF(AM185/AU180&gt;=0.285,"達成",IF(AM185&gt;=BG183,"達成※","未")))</f>
        <v>未</v>
      </c>
      <c r="AP185" s="151">
        <f>BB180</f>
        <v>0</v>
      </c>
      <c r="AQ185" s="153">
        <f>IFERROR(AP185/AX180,"")</f>
        <v>0</v>
      </c>
      <c r="AR185" s="189"/>
      <c r="AS185" s="191"/>
      <c r="AT185" s="186"/>
      <c r="AU185" s="157"/>
      <c r="AV185" s="170"/>
      <c r="AW185" s="157"/>
      <c r="AX185" s="170"/>
      <c r="AY185" s="170"/>
      <c r="AZ185" s="170"/>
      <c r="BA185" s="170"/>
      <c r="BB185" s="170"/>
      <c r="BC185" s="125"/>
      <c r="BD185" s="176"/>
      <c r="BE185" s="176"/>
      <c r="BF185" s="125"/>
      <c r="BG185" s="176"/>
      <c r="BH185" s="63" t="s">
        <v>111</v>
      </c>
      <c r="BI185" s="92">
        <f>ROUNDDOWN((BI182-BI180)/7,0)</f>
        <v>3</v>
      </c>
      <c r="BJ185" s="125"/>
      <c r="BK185" s="125"/>
    </row>
    <row r="186" spans="1:63" ht="14.25" outlineLevel="1" thickBot="1">
      <c r="A186" s="52"/>
      <c r="B186" s="162"/>
      <c r="C186" s="142"/>
      <c r="D186" s="142"/>
      <c r="E186" s="142"/>
      <c r="F186" s="142"/>
      <c r="G186" s="142"/>
      <c r="H186" s="142"/>
      <c r="I186" s="142"/>
      <c r="J186" s="142"/>
      <c r="K186" s="142"/>
      <c r="L186" s="142"/>
      <c r="M186" s="142"/>
      <c r="N186" s="142"/>
      <c r="O186" s="142"/>
      <c r="P186" s="142"/>
      <c r="Q186" s="142"/>
      <c r="R186" s="142"/>
      <c r="S186" s="142"/>
      <c r="T186" s="142"/>
      <c r="U186" s="142"/>
      <c r="V186" s="142"/>
      <c r="W186" s="142"/>
      <c r="X186" s="142"/>
      <c r="Y186" s="142"/>
      <c r="Z186" s="142"/>
      <c r="AA186" s="142"/>
      <c r="AB186" s="142"/>
      <c r="AC186" s="142"/>
      <c r="AD186" s="142"/>
      <c r="AE186" s="142"/>
      <c r="AF186" s="142"/>
      <c r="AG186" s="144"/>
      <c r="AH186" s="77" t="str">
        <f ca="1">IF(BI180=1,
IF((2-COUNTIF(OFFSET(C185,0,0,1,1),"外")-COUNTIF(OFFSET(C185,-10,BI172-1),"外"))&lt;=AH185,"達成","未"),
IF((2-COUNTIF(OFFSET(C185,0,MAX(5-WEEKDAY(C178,3),0),1,2),"外"))&lt;=AH185,"達成","未"))</f>
        <v>未</v>
      </c>
      <c r="AI186" s="66" t="str">
        <f ca="1">IF((2-COUNTIF(OFFSET($C185,0,$BI180+5,1,2),"外"))&lt;=AI185,"達成","未")</f>
        <v>未</v>
      </c>
      <c r="AJ186" s="66" t="str">
        <f ca="1">IF((2-COUNTIF(OFFSET($C185,0,$BI180+12,1,2),"外"))&lt;=AJ185,"達成","未")</f>
        <v>未</v>
      </c>
      <c r="AK186" s="66" t="str">
        <f ca="1">IF((2-COUNTIF(OFFSET($C185,0,$BI180+19,1,2),"外"))&lt;=AK185,"達成","未")</f>
        <v>未</v>
      </c>
      <c r="AL186" s="67" t="str">
        <f ca="1">IF((BI185+SIGN(BI180))&lt;5,"-",IF((2-COUNTIF(OFFSET($C185,0,$BI180+26,1,2),"外"))&lt;=AL185,"達成","未"))</f>
        <v>-</v>
      </c>
      <c r="AM186" s="146"/>
      <c r="AN186" s="148"/>
      <c r="AO186" s="150"/>
      <c r="AP186" s="152"/>
      <c r="AQ186" s="154"/>
      <c r="AR186" s="68"/>
      <c r="AS186" s="68"/>
      <c r="AT186" s="22"/>
      <c r="AU186" s="22"/>
      <c r="AV186" s="22"/>
      <c r="AW186" s="22"/>
      <c r="AX186" s="22"/>
      <c r="AY186" s="22"/>
      <c r="AZ186" s="22"/>
      <c r="BA186" s="22"/>
      <c r="BB186" s="22"/>
      <c r="BC186" s="69"/>
      <c r="BD186" s="69"/>
      <c r="BE186" s="69"/>
      <c r="BF186" s="69"/>
      <c r="BG186" s="69"/>
      <c r="BH186" s="69"/>
      <c r="BI186" s="69"/>
      <c r="BJ186" s="69"/>
      <c r="BK186" s="18"/>
    </row>
    <row r="187" spans="1:63" ht="14.25" outlineLevel="1" thickBot="1">
      <c r="A187" s="12"/>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Z187" s="16"/>
      <c r="BA187" s="16"/>
      <c r="BB187" s="16"/>
    </row>
    <row r="188" spans="1:63" ht="12.95" customHeight="1" outlineLevel="1">
      <c r="A188" s="12"/>
      <c r="B188" s="29" t="s">
        <v>0</v>
      </c>
      <c r="C188" s="207">
        <f>DATE(YEAR(C178),MONTH(C178)+1,DAY(C178))</f>
        <v>46478</v>
      </c>
      <c r="D188" s="207"/>
      <c r="E188" s="207"/>
      <c r="F188" s="207"/>
      <c r="G188" s="207"/>
      <c r="H188" s="207"/>
      <c r="I188" s="207"/>
      <c r="J188" s="207"/>
      <c r="K188" s="207"/>
      <c r="L188" s="207"/>
      <c r="M188" s="207"/>
      <c r="N188" s="207"/>
      <c r="O188" s="207"/>
      <c r="P188" s="207"/>
      <c r="Q188" s="207"/>
      <c r="R188" s="207"/>
      <c r="S188" s="207"/>
      <c r="T188" s="207"/>
      <c r="U188" s="207"/>
      <c r="V188" s="207"/>
      <c r="W188" s="207"/>
      <c r="X188" s="207"/>
      <c r="Y188" s="207"/>
      <c r="Z188" s="207"/>
      <c r="AA188" s="207"/>
      <c r="AB188" s="207"/>
      <c r="AC188" s="207"/>
      <c r="AD188" s="207"/>
      <c r="AE188" s="207"/>
      <c r="AF188" s="207"/>
      <c r="AG188" s="208"/>
      <c r="AH188" s="209" t="s">
        <v>136</v>
      </c>
      <c r="AI188" s="210"/>
      <c r="AJ188" s="210"/>
      <c r="AK188" s="210"/>
      <c r="AL188" s="211"/>
      <c r="AM188" s="215" t="s">
        <v>50</v>
      </c>
      <c r="AN188" s="216"/>
      <c r="AO188" s="217"/>
      <c r="AP188" s="221" t="s">
        <v>11</v>
      </c>
      <c r="AQ188" s="222"/>
      <c r="AR188" s="199" t="s">
        <v>113</v>
      </c>
      <c r="AS188" s="202" t="s">
        <v>114</v>
      </c>
      <c r="AT188" s="205" t="s">
        <v>15</v>
      </c>
      <c r="AU188" s="155" t="s">
        <v>115</v>
      </c>
      <c r="AV188" s="197" t="s">
        <v>116</v>
      </c>
      <c r="AW188" s="155" t="s">
        <v>118</v>
      </c>
      <c r="AX188" s="197" t="s">
        <v>117</v>
      </c>
      <c r="AY188" s="155" t="s">
        <v>80</v>
      </c>
      <c r="AZ188" s="155" t="s">
        <v>81</v>
      </c>
      <c r="BA188" s="30" t="s">
        <v>82</v>
      </c>
      <c r="BB188" s="30" t="s">
        <v>83</v>
      </c>
      <c r="BC188" s="170" t="s">
        <v>52</v>
      </c>
      <c r="BD188" s="197" t="s">
        <v>119</v>
      </c>
      <c r="BE188" s="197" t="s">
        <v>120</v>
      </c>
      <c r="BF188" s="170" t="s">
        <v>121</v>
      </c>
      <c r="BG188" s="170" t="s">
        <v>122</v>
      </c>
      <c r="BH188" s="41"/>
      <c r="BI188" s="192" t="s">
        <v>100</v>
      </c>
      <c r="BJ188" s="170" t="s">
        <v>61</v>
      </c>
      <c r="BK188" s="125" t="s">
        <v>89</v>
      </c>
    </row>
    <row r="189" spans="1:63" outlineLevel="1">
      <c r="A189" s="12"/>
      <c r="B189" s="32" t="s">
        <v>1</v>
      </c>
      <c r="C189" s="33">
        <f>DATE(YEAR(C188),MONTH(C188),DAY(C188))</f>
        <v>46478</v>
      </c>
      <c r="D189" s="33">
        <f>IF(MONTH(DATE(YEAR(C189),MONTH(C189),DAY(C189)+1))=MONTH($C188),DATE(YEAR(C189),MONTH(C189),DAY(C189)+1),"")</f>
        <v>46479</v>
      </c>
      <c r="E189" s="33">
        <f t="shared" ref="E189:AG189" si="37">IF(MONTH(DATE(YEAR(D189),MONTH(D189),DAY(D189)+1))=MONTH($C188),DATE(YEAR(D189),MONTH(D189),DAY(D189)+1),"")</f>
        <v>46480</v>
      </c>
      <c r="F189" s="33">
        <f t="shared" si="37"/>
        <v>46481</v>
      </c>
      <c r="G189" s="33">
        <f t="shared" si="37"/>
        <v>46482</v>
      </c>
      <c r="H189" s="33">
        <f t="shared" si="37"/>
        <v>46483</v>
      </c>
      <c r="I189" s="33">
        <f t="shared" si="37"/>
        <v>46484</v>
      </c>
      <c r="J189" s="33">
        <f t="shared" si="37"/>
        <v>46485</v>
      </c>
      <c r="K189" s="33">
        <f t="shared" si="37"/>
        <v>46486</v>
      </c>
      <c r="L189" s="33">
        <f t="shared" si="37"/>
        <v>46487</v>
      </c>
      <c r="M189" s="33">
        <f t="shared" si="37"/>
        <v>46488</v>
      </c>
      <c r="N189" s="33">
        <f t="shared" si="37"/>
        <v>46489</v>
      </c>
      <c r="O189" s="33">
        <f t="shared" si="37"/>
        <v>46490</v>
      </c>
      <c r="P189" s="33">
        <f t="shared" si="37"/>
        <v>46491</v>
      </c>
      <c r="Q189" s="33">
        <f t="shared" si="37"/>
        <v>46492</v>
      </c>
      <c r="R189" s="33">
        <f t="shared" si="37"/>
        <v>46493</v>
      </c>
      <c r="S189" s="33">
        <f t="shared" si="37"/>
        <v>46494</v>
      </c>
      <c r="T189" s="33">
        <f t="shared" si="37"/>
        <v>46495</v>
      </c>
      <c r="U189" s="33">
        <f t="shared" si="37"/>
        <v>46496</v>
      </c>
      <c r="V189" s="33">
        <f t="shared" si="37"/>
        <v>46497</v>
      </c>
      <c r="W189" s="33">
        <f t="shared" si="37"/>
        <v>46498</v>
      </c>
      <c r="X189" s="33">
        <f t="shared" si="37"/>
        <v>46499</v>
      </c>
      <c r="Y189" s="33">
        <f t="shared" si="37"/>
        <v>46500</v>
      </c>
      <c r="Z189" s="33">
        <f t="shared" si="37"/>
        <v>46501</v>
      </c>
      <c r="AA189" s="33">
        <f t="shared" si="37"/>
        <v>46502</v>
      </c>
      <c r="AB189" s="33">
        <f t="shared" si="37"/>
        <v>46503</v>
      </c>
      <c r="AC189" s="33">
        <f t="shared" si="37"/>
        <v>46504</v>
      </c>
      <c r="AD189" s="33">
        <f t="shared" si="37"/>
        <v>46505</v>
      </c>
      <c r="AE189" s="33">
        <f t="shared" si="37"/>
        <v>46506</v>
      </c>
      <c r="AF189" s="33">
        <f t="shared" si="37"/>
        <v>46507</v>
      </c>
      <c r="AG189" s="74" t="str">
        <f t="shared" si="37"/>
        <v/>
      </c>
      <c r="AH189" s="212"/>
      <c r="AI189" s="213"/>
      <c r="AJ189" s="213"/>
      <c r="AK189" s="213"/>
      <c r="AL189" s="214"/>
      <c r="AM189" s="218"/>
      <c r="AN189" s="219"/>
      <c r="AO189" s="220"/>
      <c r="AP189" s="223"/>
      <c r="AQ189" s="224"/>
      <c r="AR189" s="200"/>
      <c r="AS189" s="203"/>
      <c r="AT189" s="206"/>
      <c r="AU189" s="157"/>
      <c r="AV189" s="137"/>
      <c r="AW189" s="157"/>
      <c r="AX189" s="137"/>
      <c r="AY189" s="157"/>
      <c r="AZ189" s="157"/>
      <c r="BA189" s="35" t="s">
        <v>78</v>
      </c>
      <c r="BB189" s="35" t="s">
        <v>79</v>
      </c>
      <c r="BC189" s="170"/>
      <c r="BD189" s="198"/>
      <c r="BE189" s="198"/>
      <c r="BF189" s="125"/>
      <c r="BG189" s="125"/>
      <c r="BH189" s="62"/>
      <c r="BI189" s="193"/>
      <c r="BJ189" s="170"/>
      <c r="BK189" s="125"/>
    </row>
    <row r="190" spans="1:63" ht="12.95" customHeight="1" outlineLevel="1">
      <c r="A190" s="12"/>
      <c r="B190" s="32" t="s">
        <v>2</v>
      </c>
      <c r="C190" s="78" t="str">
        <f t="shared" ref="C190:AG190" si="38">TEXT(C189,"aaa")</f>
        <v>木</v>
      </c>
      <c r="D190" s="78" t="str">
        <f t="shared" si="38"/>
        <v>金</v>
      </c>
      <c r="E190" s="78" t="str">
        <f t="shared" si="38"/>
        <v>土</v>
      </c>
      <c r="F190" s="78" t="str">
        <f t="shared" si="38"/>
        <v>日</v>
      </c>
      <c r="G190" s="78" t="str">
        <f t="shared" si="38"/>
        <v>月</v>
      </c>
      <c r="H190" s="78" t="str">
        <f t="shared" si="38"/>
        <v>火</v>
      </c>
      <c r="I190" s="78" t="str">
        <f t="shared" si="38"/>
        <v>水</v>
      </c>
      <c r="J190" s="78" t="str">
        <f t="shared" si="38"/>
        <v>木</v>
      </c>
      <c r="K190" s="78" t="str">
        <f t="shared" si="38"/>
        <v>金</v>
      </c>
      <c r="L190" s="78" t="str">
        <f t="shared" si="38"/>
        <v>土</v>
      </c>
      <c r="M190" s="78" t="str">
        <f t="shared" si="38"/>
        <v>日</v>
      </c>
      <c r="N190" s="78" t="str">
        <f t="shared" si="38"/>
        <v>月</v>
      </c>
      <c r="O190" s="78" t="str">
        <f t="shared" si="38"/>
        <v>火</v>
      </c>
      <c r="P190" s="78" t="str">
        <f t="shared" si="38"/>
        <v>水</v>
      </c>
      <c r="Q190" s="78" t="str">
        <f t="shared" si="38"/>
        <v>木</v>
      </c>
      <c r="R190" s="78" t="str">
        <f t="shared" si="38"/>
        <v>金</v>
      </c>
      <c r="S190" s="78" t="str">
        <f t="shared" si="38"/>
        <v>土</v>
      </c>
      <c r="T190" s="78" t="str">
        <f t="shared" si="38"/>
        <v>日</v>
      </c>
      <c r="U190" s="78" t="str">
        <f t="shared" si="38"/>
        <v>月</v>
      </c>
      <c r="V190" s="78" t="str">
        <f t="shared" si="38"/>
        <v>火</v>
      </c>
      <c r="W190" s="78" t="str">
        <f t="shared" si="38"/>
        <v>水</v>
      </c>
      <c r="X190" s="78" t="str">
        <f t="shared" si="38"/>
        <v>木</v>
      </c>
      <c r="Y190" s="78" t="str">
        <f t="shared" si="38"/>
        <v>金</v>
      </c>
      <c r="Z190" s="78" t="str">
        <f t="shared" si="38"/>
        <v>土</v>
      </c>
      <c r="AA190" s="78" t="str">
        <f t="shared" si="38"/>
        <v>日</v>
      </c>
      <c r="AB190" s="78" t="str">
        <f t="shared" si="38"/>
        <v>月</v>
      </c>
      <c r="AC190" s="78" t="str">
        <f t="shared" si="38"/>
        <v>火</v>
      </c>
      <c r="AD190" s="78" t="str">
        <f t="shared" si="38"/>
        <v>水</v>
      </c>
      <c r="AE190" s="78" t="str">
        <f t="shared" si="38"/>
        <v>木</v>
      </c>
      <c r="AF190" s="78" t="str">
        <f t="shared" si="38"/>
        <v>金</v>
      </c>
      <c r="AG190" s="79" t="str">
        <f t="shared" si="38"/>
        <v/>
      </c>
      <c r="AH190" s="194" t="s">
        <v>90</v>
      </c>
      <c r="AI190" s="195" t="s">
        <v>91</v>
      </c>
      <c r="AJ190" s="195" t="s">
        <v>92</v>
      </c>
      <c r="AK190" s="195" t="s">
        <v>93</v>
      </c>
      <c r="AL190" s="196" t="s">
        <v>94</v>
      </c>
      <c r="AM190" s="177" t="s">
        <v>44</v>
      </c>
      <c r="AN190" s="178" t="s">
        <v>12</v>
      </c>
      <c r="AO190" s="179" t="s">
        <v>51</v>
      </c>
      <c r="AP190" s="180" t="s">
        <v>44</v>
      </c>
      <c r="AQ190" s="183" t="s">
        <v>13</v>
      </c>
      <c r="AR190" s="201"/>
      <c r="AS190" s="204"/>
      <c r="AT190" s="186">
        <f>COUNT(C189:AG189)</f>
        <v>30</v>
      </c>
      <c r="AU190" s="155">
        <f>AT190-AR192</f>
        <v>30</v>
      </c>
      <c r="AV190" s="170">
        <f>SUM(AU$8:AU193)</f>
        <v>541</v>
      </c>
      <c r="AW190" s="155">
        <f>AT190-AR194</f>
        <v>30</v>
      </c>
      <c r="AX190" s="170">
        <f>SUM(AW$8:AW193)</f>
        <v>541</v>
      </c>
      <c r="AY190" s="170">
        <f>COUNTIF(C193:AG193,"○")+COUNTIF(C193:AG193,"●")</f>
        <v>0</v>
      </c>
      <c r="AZ190" s="170">
        <f>SUM(AY$9:AY194)</f>
        <v>0</v>
      </c>
      <c r="BA190" s="170">
        <f>COUNTIF(C195:AG195,"○")+COUNTIF(C195:AG195,"●")</f>
        <v>0</v>
      </c>
      <c r="BB190" s="170">
        <f>SUM(BA$10:BA195)</f>
        <v>0</v>
      </c>
      <c r="BC190" s="125">
        <f>COUNTIF(C190:AG190,"土")+COUNTIF(C190:AG190,"日")</f>
        <v>8</v>
      </c>
      <c r="BD190" s="137"/>
      <c r="BE190" s="137"/>
      <c r="BF190" s="125" t="str">
        <f ca="1">IF(OR(BD191/AU190&lt;0.285,BD191=0),"特例","特例なし")</f>
        <v>特例</v>
      </c>
      <c r="BG190" s="125" t="str">
        <f ca="1">IF(OR(BE191/AW190&lt;0.285,BE191=0),"特例","特例なし")</f>
        <v>特例</v>
      </c>
      <c r="BH190" s="171" t="s">
        <v>108</v>
      </c>
      <c r="BI190" s="232">
        <f>ABS(IF(WEEKDAY(C188,3)=0,7,WEEKDAY(C188,3)-7))</f>
        <v>4</v>
      </c>
      <c r="BJ190" s="125">
        <f ca="1">IF($AO$340="計画",IF(AU190=0,1,IF(AO193="達成",1,IF(AO193="達成※",1,0))),IF(AW190=0,1,IF(AO195="達成",1,IF(AO195="達成※",1,0))))</f>
        <v>0</v>
      </c>
      <c r="BK190" s="125">
        <f ca="1">IF($AO$340="計画",IF(COUNTIF(AH194:AL194,"未")=0,1,0),IF(COUNTIF(AH196:AL196,"未")=0,1,0))</f>
        <v>0</v>
      </c>
    </row>
    <row r="191" spans="1:63" ht="28.5" outlineLevel="1">
      <c r="A191" s="12"/>
      <c r="B191" s="169" t="s">
        <v>3</v>
      </c>
      <c r="C191" s="167" t="str">
        <f>IFERROR(VLOOKUP(C189,祝日一覧!$A:$C,3,FALSE),"")</f>
        <v/>
      </c>
      <c r="D191" s="167" t="str">
        <f>IFERROR(VLOOKUP(D189,祝日一覧!$A:$C,3,FALSE),"")</f>
        <v/>
      </c>
      <c r="E191" s="167" t="str">
        <f>IFERROR(VLOOKUP(E189,祝日一覧!$A:$C,3,FALSE),"")</f>
        <v/>
      </c>
      <c r="F191" s="167" t="str">
        <f>IFERROR(VLOOKUP(F189,祝日一覧!$A:$C,3,FALSE),"")</f>
        <v/>
      </c>
      <c r="G191" s="167" t="str">
        <f>IFERROR(VLOOKUP(G189,祝日一覧!$A:$C,3,FALSE),"")</f>
        <v/>
      </c>
      <c r="H191" s="167" t="str">
        <f>IFERROR(VLOOKUP(H189,祝日一覧!$A:$C,3,FALSE),"")</f>
        <v/>
      </c>
      <c r="I191" s="167" t="str">
        <f>IFERROR(VLOOKUP(I189,祝日一覧!$A:$C,3,FALSE),"")</f>
        <v/>
      </c>
      <c r="J191" s="167" t="str">
        <f>IFERROR(VLOOKUP(J189,祝日一覧!$A:$C,3,FALSE),"")</f>
        <v/>
      </c>
      <c r="K191" s="167" t="str">
        <f>IFERROR(VLOOKUP(K189,祝日一覧!$A:$C,3,FALSE),"")</f>
        <v/>
      </c>
      <c r="L191" s="167" t="str">
        <f>IFERROR(VLOOKUP(L189,祝日一覧!$A:$C,3,FALSE),"")</f>
        <v/>
      </c>
      <c r="M191" s="167" t="str">
        <f>IFERROR(VLOOKUP(M189,祝日一覧!$A:$C,3,FALSE),"")</f>
        <v/>
      </c>
      <c r="N191" s="167" t="str">
        <f>IFERROR(VLOOKUP(N189,祝日一覧!$A:$C,3,FALSE),"")</f>
        <v/>
      </c>
      <c r="O191" s="167" t="str">
        <f>IFERROR(VLOOKUP(O189,祝日一覧!$A:$C,3,FALSE),"")</f>
        <v/>
      </c>
      <c r="P191" s="167" t="str">
        <f>IFERROR(VLOOKUP(P189,祝日一覧!$A:$C,3,FALSE),"")</f>
        <v/>
      </c>
      <c r="Q191" s="167" t="str">
        <f>IFERROR(VLOOKUP(Q189,祝日一覧!$A:$C,3,FALSE),"")</f>
        <v/>
      </c>
      <c r="R191" s="167" t="str">
        <f>IFERROR(VLOOKUP(R189,祝日一覧!$A:$C,3,FALSE),"")</f>
        <v/>
      </c>
      <c r="S191" s="167" t="str">
        <f>IFERROR(VLOOKUP(S189,祝日一覧!$A:$C,3,FALSE),"")</f>
        <v/>
      </c>
      <c r="T191" s="167" t="str">
        <f>IFERROR(VLOOKUP(T189,祝日一覧!$A:$C,3,FALSE),"")</f>
        <v/>
      </c>
      <c r="U191" s="167" t="str">
        <f>IFERROR(VLOOKUP(U189,祝日一覧!$A:$C,3,FALSE),"")</f>
        <v/>
      </c>
      <c r="V191" s="167" t="str">
        <f>IFERROR(VLOOKUP(V189,祝日一覧!$A:$C,3,FALSE),"")</f>
        <v/>
      </c>
      <c r="W191" s="167" t="str">
        <f>IFERROR(VLOOKUP(W189,祝日一覧!$A:$C,3,FALSE),"")</f>
        <v/>
      </c>
      <c r="X191" s="167" t="str">
        <f>IFERROR(VLOOKUP(X189,祝日一覧!$A:$C,3,FALSE),"")</f>
        <v/>
      </c>
      <c r="Y191" s="167" t="str">
        <f>IFERROR(VLOOKUP(Y189,祝日一覧!$A:$C,3,FALSE),"")</f>
        <v/>
      </c>
      <c r="Z191" s="167" t="str">
        <f>IFERROR(VLOOKUP(Z189,祝日一覧!$A:$C,3,FALSE),"")</f>
        <v/>
      </c>
      <c r="AA191" s="167" t="str">
        <f>IFERROR(VLOOKUP(AA189,祝日一覧!$A:$C,3,FALSE),"")</f>
        <v/>
      </c>
      <c r="AB191" s="167" t="str">
        <f>IFERROR(VLOOKUP(AB189,祝日一覧!$A:$C,3,FALSE),"")</f>
        <v/>
      </c>
      <c r="AC191" s="167" t="str">
        <f>IFERROR(VLOOKUP(AC189,祝日一覧!$A:$C,3,FALSE),"")</f>
        <v/>
      </c>
      <c r="AD191" s="167" t="str">
        <f>IFERROR(VLOOKUP(AD189,祝日一覧!$A:$C,3,FALSE),"")</f>
        <v/>
      </c>
      <c r="AE191" s="167" t="str">
        <f>IFERROR(VLOOKUP(AE189,祝日一覧!$A:$C,3,FALSE),"")</f>
        <v>昭和の日</v>
      </c>
      <c r="AF191" s="167" t="str">
        <f>IFERROR(VLOOKUP(AF189,祝日一覧!$A:$C,3,FALSE),"")</f>
        <v/>
      </c>
      <c r="AG191" s="168" t="str">
        <f>IFERROR(VLOOKUP(AG189,祝日一覧!$A:$C,3,FALSE),"")</f>
        <v/>
      </c>
      <c r="AH191" s="194"/>
      <c r="AI191" s="195"/>
      <c r="AJ191" s="195"/>
      <c r="AK191" s="195"/>
      <c r="AL191" s="196"/>
      <c r="AM191" s="177"/>
      <c r="AN191" s="178"/>
      <c r="AO191" s="179"/>
      <c r="AP191" s="181"/>
      <c r="AQ191" s="184"/>
      <c r="AR191" s="39" t="s">
        <v>84</v>
      </c>
      <c r="AS191" s="40" t="s">
        <v>84</v>
      </c>
      <c r="AT191" s="186"/>
      <c r="AU191" s="156"/>
      <c r="AV191" s="170"/>
      <c r="AW191" s="156"/>
      <c r="AX191" s="170"/>
      <c r="AY191" s="170"/>
      <c r="AZ191" s="170"/>
      <c r="BA191" s="170"/>
      <c r="BB191" s="170"/>
      <c r="BC191" s="125"/>
      <c r="BD191" s="174">
        <f ca="1">BC190-AS192</f>
        <v>8</v>
      </c>
      <c r="BE191" s="174">
        <f ca="1">BC190-AS194</f>
        <v>8</v>
      </c>
      <c r="BF191" s="125"/>
      <c r="BG191" s="125"/>
      <c r="BH191" s="172"/>
      <c r="BI191" s="232">
        <f>WEEKDAY(C187,3)</f>
        <v>5</v>
      </c>
      <c r="BJ191" s="125"/>
      <c r="BK191" s="125"/>
    </row>
    <row r="192" spans="1:63" ht="54" outlineLevel="1">
      <c r="A192" s="43"/>
      <c r="B192" s="169"/>
      <c r="C192" s="167"/>
      <c r="D192" s="167"/>
      <c r="E192" s="167"/>
      <c r="F192" s="167"/>
      <c r="G192" s="167"/>
      <c r="H192" s="167"/>
      <c r="I192" s="167"/>
      <c r="J192" s="167"/>
      <c r="K192" s="167"/>
      <c r="L192" s="167"/>
      <c r="M192" s="167"/>
      <c r="N192" s="167"/>
      <c r="O192" s="167"/>
      <c r="P192" s="167"/>
      <c r="Q192" s="167"/>
      <c r="R192" s="167"/>
      <c r="S192" s="167"/>
      <c r="T192" s="167"/>
      <c r="U192" s="167"/>
      <c r="V192" s="167"/>
      <c r="W192" s="167"/>
      <c r="X192" s="167"/>
      <c r="Y192" s="167"/>
      <c r="Z192" s="167"/>
      <c r="AA192" s="167"/>
      <c r="AB192" s="167"/>
      <c r="AC192" s="167"/>
      <c r="AD192" s="167"/>
      <c r="AE192" s="167"/>
      <c r="AF192" s="167"/>
      <c r="AG192" s="168"/>
      <c r="AH192" s="86" t="str">
        <f>IF($BI190=7,DBCS(1&amp;"日～"&amp;7&amp;"日"),DBCS("前"&amp;DAY(EOMONTH($C188-1,0))-6+$BI190&amp;"日～"&amp;$BI190&amp;"日"))</f>
        <v>前２９日～４日</v>
      </c>
      <c r="AI192" s="45" t="str">
        <f>DBCS($BI190+1&amp;"日～"&amp;$BI190+7&amp;"日")</f>
        <v>５日～１１日</v>
      </c>
      <c r="AJ192" s="45" t="str">
        <f>DBCS($BI190+8&amp;"日～"&amp;$BI190+14&amp;"日")</f>
        <v>１２日～１８日</v>
      </c>
      <c r="AK192" s="45" t="str">
        <f>DBCS($BI190+15&amp;"日～"&amp;$BI190+21&amp;"日")</f>
        <v>１９日～２５日</v>
      </c>
      <c r="AL192" s="46" t="str">
        <f>IF(AND(BI190=7,BI193=0),"-",IF($BI195=3,"-",DBCS($BI190+22&amp;"日～"&amp;$BI190+28&amp;"日")))</f>
        <v>-</v>
      </c>
      <c r="AM192" s="177"/>
      <c r="AN192" s="178"/>
      <c r="AO192" s="179"/>
      <c r="AP192" s="182"/>
      <c r="AQ192" s="185"/>
      <c r="AR192" s="39">
        <f>COUNTIF(C193:AG194,"外")</f>
        <v>0</v>
      </c>
      <c r="AS192" s="40">
        <f ca="1">COUNTIF(OFFSET(C193,0,MAX(5-WEEKDAY(C188,3),0),1,MIN(7-WEEKDAY(C188,3),2)),"外")+COUNTIF(OFFSET(C193,0,MAX(5-WEEKDAY(C188,3),0)+7,1,2),"外")+COUNTIF(OFFSET(C193,0,MAX(5-WEEKDAY(C188,3),0)+14,1,2),"外")+COUNTIF(OFFSET(C193,0,MAX(5-WEEKDAY(C188,3),0)+21,1,2),"外")+IF(BI192-BI190&lt;27,0,COUNTIF(OFFSET(C193,0,BI190+26,1,MIN(7-BI193,2)),"外"))</f>
        <v>0</v>
      </c>
      <c r="AT192" s="186"/>
      <c r="AU192" s="156"/>
      <c r="AV192" s="170"/>
      <c r="AW192" s="156"/>
      <c r="AX192" s="170"/>
      <c r="AY192" s="170"/>
      <c r="AZ192" s="170"/>
      <c r="BA192" s="170"/>
      <c r="BB192" s="170"/>
      <c r="BC192" s="125"/>
      <c r="BD192" s="175"/>
      <c r="BE192" s="175"/>
      <c r="BF192" s="125"/>
      <c r="BG192" s="125"/>
      <c r="BH192" s="47" t="s">
        <v>109</v>
      </c>
      <c r="BI192" s="48">
        <f>DAY(EOMONTH(C188,0))</f>
        <v>30</v>
      </c>
      <c r="BJ192" s="125"/>
      <c r="BK192" s="125"/>
    </row>
    <row r="193" spans="1:63" ht="26.45" customHeight="1" outlineLevel="1">
      <c r="A193" s="52"/>
      <c r="B193" s="161" t="s">
        <v>88</v>
      </c>
      <c r="C193" s="123"/>
      <c r="D193" s="123"/>
      <c r="E193" s="123"/>
      <c r="F193" s="123"/>
      <c r="G193" s="123"/>
      <c r="H193" s="123"/>
      <c r="I193" s="123"/>
      <c r="J193" s="123"/>
      <c r="K193" s="123"/>
      <c r="L193" s="123"/>
      <c r="M193" s="123"/>
      <c r="N193" s="123"/>
      <c r="O193" s="123"/>
      <c r="P193" s="123"/>
      <c r="Q193" s="123"/>
      <c r="R193" s="123"/>
      <c r="S193" s="123"/>
      <c r="T193" s="123"/>
      <c r="U193" s="123"/>
      <c r="V193" s="123"/>
      <c r="W193" s="123"/>
      <c r="X193" s="123"/>
      <c r="Y193" s="123"/>
      <c r="Z193" s="123"/>
      <c r="AA193" s="123"/>
      <c r="AB193" s="123"/>
      <c r="AC193" s="123"/>
      <c r="AD193" s="123"/>
      <c r="AE193" s="123"/>
      <c r="AF193" s="123"/>
      <c r="AG193" s="143"/>
      <c r="AH193" s="53">
        <f ca="1">IF(BI190=7,COUNTIF(OFFSET($C193,0,0,1,$BI190),"○")+COUNTIF(OFFSET($C193,0,$BI190,1,7),"●"),COUNTIF(OFFSET($C193,0,0,1,$BI190),"○")+COUNTIF(OFFSET($C193,-10,DAY(EOMONTH(C188-1,0))-7+BI190,1,7-$BI190),"○")+COUNTIF(OFFSET(C193,0,BI190,1,7),"●"))</f>
        <v>0</v>
      </c>
      <c r="AI193" s="54">
        <f ca="1">COUNTIF(OFFSET($C193,0,$BI190,1,7),"○")+COUNTIF(OFFSET($C193,0,$BI190+7,1,7),"●")</f>
        <v>0</v>
      </c>
      <c r="AJ193" s="54">
        <f ca="1">COUNTIF(OFFSET($C193,0,$BI190+7,1,7),"○")+COUNTIF(OFFSET($C193,0,$BI190+14,1,7),"●")</f>
        <v>0</v>
      </c>
      <c r="AK193" s="54">
        <f ca="1">IF(BI195=3,COUNTIF(OFFSET($C193,0,$BI190+14,1,7),"○")+IFERROR(COUNTIF(OFFSET(C193,0,BI190+22,1,BI193),"●"),0)+COUNTIF(OFFSET(C193,10,0,1,7-BI193),"●"),COUNTIF(OFFSET($C193,0,$BI190+14,1,7),"○")+COUNTIF(OFFSET($C193,0,$BI190+21,1,7),"●"))</f>
        <v>0</v>
      </c>
      <c r="AL193" s="55" t="str">
        <f ca="1">IF((BI195+SIGN(BI190))&lt;5,"-",IF(BI193=0,COUNTIF(OFFSET(C193,0,BI190+21,1,7),"○")+COUNTIF(OFFSET(C193,10,0,1,7-BI193),"●"),COUNTIF(OFFSET(C193,0,BI190+21,1,7),"○")+COUNTIF(OFFSET(C193,0,BI190+28,1,BI193),"●")+COUNTIF(OFFSET(C193,10,1,7-BI193,),"●")))</f>
        <v>-</v>
      </c>
      <c r="AM193" s="145">
        <f>AY190</f>
        <v>0</v>
      </c>
      <c r="AN193" s="147">
        <f>IF(AU190=0,"対象外",AM193/AU190)</f>
        <v>0</v>
      </c>
      <c r="AO193" s="149" t="str">
        <f ca="1">IF(AU190=0,"対象外",IF(AM193/AU190&gt;=0.285,"達成",IF(AM193&gt;=BF193,"達成※","未")))</f>
        <v>未</v>
      </c>
      <c r="AP193" s="151">
        <f>AZ190</f>
        <v>0</v>
      </c>
      <c r="AQ193" s="153">
        <f>IFERROR(AP193/AV190,"")</f>
        <v>0</v>
      </c>
      <c r="AR193" s="39" t="s">
        <v>85</v>
      </c>
      <c r="AS193" s="40" t="s">
        <v>85</v>
      </c>
      <c r="AT193" s="186"/>
      <c r="AU193" s="156"/>
      <c r="AV193" s="170"/>
      <c r="AW193" s="156"/>
      <c r="AX193" s="170"/>
      <c r="AY193" s="170"/>
      <c r="AZ193" s="170"/>
      <c r="BA193" s="170"/>
      <c r="BB193" s="170"/>
      <c r="BC193" s="125"/>
      <c r="BD193" s="175"/>
      <c r="BE193" s="175"/>
      <c r="BF193" s="125">
        <f ca="1">IF(OR(BD191/AU190&lt;0.285,BD191=0),BD191,"-")</f>
        <v>8</v>
      </c>
      <c r="BG193" s="174">
        <f ca="1">IF(OR(BE191/AW190&lt;0.285,BE191=0),BE191,"-")</f>
        <v>8</v>
      </c>
      <c r="BH193" s="56" t="s">
        <v>110</v>
      </c>
      <c r="BI193" s="57">
        <f>MOD(BI192-BI190,7)</f>
        <v>5</v>
      </c>
      <c r="BJ193" s="125"/>
      <c r="BK193" s="125"/>
    </row>
    <row r="194" spans="1:63" ht="12.95" customHeight="1" outlineLevel="1">
      <c r="A194" s="52"/>
      <c r="B194" s="161"/>
      <c r="C194" s="123"/>
      <c r="D194" s="123"/>
      <c r="E194" s="123"/>
      <c r="F194" s="123"/>
      <c r="G194" s="123"/>
      <c r="H194" s="123"/>
      <c r="I194" s="123"/>
      <c r="J194" s="123"/>
      <c r="K194" s="123"/>
      <c r="L194" s="123"/>
      <c r="M194" s="123"/>
      <c r="N194" s="123"/>
      <c r="O194" s="123"/>
      <c r="P194" s="123"/>
      <c r="Q194" s="123"/>
      <c r="R194" s="123"/>
      <c r="S194" s="123"/>
      <c r="T194" s="123"/>
      <c r="U194" s="123"/>
      <c r="V194" s="123"/>
      <c r="W194" s="123"/>
      <c r="X194" s="123"/>
      <c r="Y194" s="123"/>
      <c r="Z194" s="123"/>
      <c r="AA194" s="123"/>
      <c r="AB194" s="123"/>
      <c r="AC194" s="123"/>
      <c r="AD194" s="123"/>
      <c r="AE194" s="123"/>
      <c r="AF194" s="123"/>
      <c r="AG194" s="143"/>
      <c r="AH194" s="58" t="str">
        <f ca="1">IF(BI190=1,
IF((2-COUNTIF(OFFSET(C193,0,0,1,1),"外")-COUNTIF(OFFSET(C193,-10,BI182-1),"外"))&lt;=AH193,"達成","未"),
IF((2-COUNTIF(OFFSET(C193,0,MAX(5-WEEKDAY(C188,3),0),1,2),"外"))&lt;=AH193,"達成","未"))</f>
        <v>未</v>
      </c>
      <c r="AI194" s="54" t="str">
        <f ca="1">IF((2-COUNTIF(OFFSET($C193,0,$BI190+5,1,2),"外"))&lt;=AI193,"達成","未")</f>
        <v>未</v>
      </c>
      <c r="AJ194" s="54" t="str">
        <f ca="1">IF((2-COUNTIF(OFFSET($C193,0,$BI190+12,1,2),"外"))&lt;=AJ193,"達成","未")</f>
        <v>未</v>
      </c>
      <c r="AK194" s="54" t="str">
        <f ca="1">IF((2-COUNTIF(OFFSET($C193,0,$BI190+19,1,2),"外"))&lt;=AK193,"達成","未")</f>
        <v>未</v>
      </c>
      <c r="AL194" s="55" t="str">
        <f ca="1">IF((BI195+SIGN(BI190))&lt;5,"-",IF((2-COUNTIF(OFFSET($C193,0,$BI190+26,1,2),"外"))&lt;=AL193,"達成","未"))</f>
        <v>-</v>
      </c>
      <c r="AM194" s="163"/>
      <c r="AN194" s="164"/>
      <c r="AO194" s="165"/>
      <c r="AP194" s="166"/>
      <c r="AQ194" s="187"/>
      <c r="AR194" s="188">
        <f>COUNTIF(C195:AG196,"外")</f>
        <v>0</v>
      </c>
      <c r="AS194" s="190">
        <f ca="1">COUNTIF(OFFSET(C195,0,MAX(5-WEEKDAY(C188,3),0),1,MIN(7-WEEKDAY(C188,3),2)),"外")+COUNTIF(OFFSET(C195,0,MAX(5-WEEKDAY(C188,3),0)+7,1,2),"外")+COUNTIF(OFFSET(C195,0,MAX(5-WEEKDAY(C188,3),0)+14,1,2),"外")+COUNTIF(OFFSET(C195,0,MAX(5-WEEKDAY(C188,3),0)+21,1,2),"外")+IF(BI192-BI190&lt;27,0,COUNTIF(OFFSET(C195,0,BI190+26,1,MIN(7-BI193,2)),"外"))</f>
        <v>0</v>
      </c>
      <c r="AT194" s="186"/>
      <c r="AU194" s="156"/>
      <c r="AV194" s="170"/>
      <c r="AW194" s="156"/>
      <c r="AX194" s="170"/>
      <c r="AY194" s="170"/>
      <c r="AZ194" s="170"/>
      <c r="BA194" s="170"/>
      <c r="BB194" s="170"/>
      <c r="BC194" s="125"/>
      <c r="BD194" s="175"/>
      <c r="BE194" s="175"/>
      <c r="BF194" s="125"/>
      <c r="BG194" s="175"/>
      <c r="BH194" s="59" t="s">
        <v>112</v>
      </c>
      <c r="BI194" s="57">
        <f>SIGN(BI190)+SIGN(BI193)+BI195</f>
        <v>5</v>
      </c>
      <c r="BJ194" s="125"/>
      <c r="BK194" s="125"/>
    </row>
    <row r="195" spans="1:63" ht="26.45" customHeight="1" outlineLevel="1">
      <c r="A195" s="52"/>
      <c r="B195" s="161" t="s">
        <v>137</v>
      </c>
      <c r="C195" s="123"/>
      <c r="D195" s="123"/>
      <c r="E195" s="123"/>
      <c r="F195" s="123"/>
      <c r="G195" s="123"/>
      <c r="H195" s="123"/>
      <c r="I195" s="123"/>
      <c r="J195" s="123"/>
      <c r="K195" s="123"/>
      <c r="L195" s="123"/>
      <c r="M195" s="123"/>
      <c r="N195" s="123"/>
      <c r="O195" s="123"/>
      <c r="P195" s="123"/>
      <c r="Q195" s="123"/>
      <c r="R195" s="123"/>
      <c r="S195" s="123"/>
      <c r="T195" s="123"/>
      <c r="U195" s="123"/>
      <c r="V195" s="123"/>
      <c r="W195" s="123"/>
      <c r="X195" s="123"/>
      <c r="Y195" s="123"/>
      <c r="Z195" s="123"/>
      <c r="AA195" s="123"/>
      <c r="AB195" s="123"/>
      <c r="AC195" s="123"/>
      <c r="AD195" s="123"/>
      <c r="AE195" s="123"/>
      <c r="AF195" s="123"/>
      <c r="AG195" s="143"/>
      <c r="AH195" s="53">
        <f ca="1">IF(BI190=7,COUNTIF(OFFSET($C195,0,0,1,$BI190),"○")+COUNTIF(OFFSET($C195,0,$BI190,1,7),"●"),COUNTIF(OFFSET($C195,0,0,1,$BI190),"○")+COUNTIF(OFFSET($C195,-10,DAY(EOMONTH(C188-1,0))-7+BI190,1,7-$BI190),"○")+COUNTIF(OFFSET(C195,0,BI190,1,7),"●"))</f>
        <v>0</v>
      </c>
      <c r="AI195" s="60">
        <f ca="1">COUNTIF(OFFSET($C195,0,$BI190,1,7),"○")+COUNTIF(OFFSET($C195,0,$BI190+7,1,7),"●")</f>
        <v>0</v>
      </c>
      <c r="AJ195" s="60">
        <f ca="1">COUNTIF(OFFSET($C195,0,$BI190+7,1,7),"○")+COUNTIF(OFFSET($C195,0,$BI190+14,1,7),"●")</f>
        <v>0</v>
      </c>
      <c r="AK195" s="60">
        <f ca="1">IF(BI195=3,COUNTIF(OFFSET($C195,0,$BI190+14,1,7),"○")+IFERROR(COUNTIF(OFFSET(C195,0,BI190+22,1,BI193),"●"),0)+COUNTIF(OFFSET(C195,10,0,1,7-BI193),"●"),COUNTIF(OFFSET($C195,0,$BI190+14,1,7),"○")+COUNTIF(OFFSET($C195,0,$BI190+21,1,7),"●"))</f>
        <v>0</v>
      </c>
      <c r="AL195" s="61" t="str">
        <f ca="1">IF((BI195+SIGN(BI190))&lt;5,"-",IF(BI193=0,COUNTIF(OFFSET(C195,0,BI190+21,1,7),"○")+COUNTIF(OFFSET(C195,10,0,1,7-BI193),"●"),COUNTIF(OFFSET(C195,0,BI190+21,1,7),"○")+COUNTIF(OFFSET(C195,0,BI190+28,1,BI193),"●")+COUNTIF(OFFSET(C195,10,1,7-BI193,),"●")))</f>
        <v>-</v>
      </c>
      <c r="AM195" s="145">
        <f>BA190</f>
        <v>0</v>
      </c>
      <c r="AN195" s="147">
        <f>IF(AU190=0,"対象外",AM195/AU190)</f>
        <v>0</v>
      </c>
      <c r="AO195" s="149" t="str">
        <f ca="1">IF(AU190=0,"対象外",IF(AM195/AU190&gt;=0.285,"達成",IF(AM195&gt;=BG193,"達成※","未")))</f>
        <v>未</v>
      </c>
      <c r="AP195" s="151">
        <f>BB190</f>
        <v>0</v>
      </c>
      <c r="AQ195" s="153">
        <f>IFERROR(AP195/AX190,"")</f>
        <v>0</v>
      </c>
      <c r="AR195" s="189"/>
      <c r="AS195" s="191"/>
      <c r="AT195" s="186"/>
      <c r="AU195" s="157"/>
      <c r="AV195" s="170"/>
      <c r="AW195" s="157"/>
      <c r="AX195" s="170"/>
      <c r="AY195" s="170"/>
      <c r="AZ195" s="170"/>
      <c r="BA195" s="170"/>
      <c r="BB195" s="170"/>
      <c r="BC195" s="125"/>
      <c r="BD195" s="176"/>
      <c r="BE195" s="176"/>
      <c r="BF195" s="125"/>
      <c r="BG195" s="176"/>
      <c r="BH195" s="63" t="s">
        <v>111</v>
      </c>
      <c r="BI195" s="92">
        <f>ROUNDDOWN((BI192-BI190)/7,0)</f>
        <v>3</v>
      </c>
      <c r="BJ195" s="125"/>
      <c r="BK195" s="125"/>
    </row>
    <row r="196" spans="1:63" ht="14.25" outlineLevel="1" thickBot="1">
      <c r="A196" s="52"/>
      <c r="B196" s="162"/>
      <c r="C196" s="142"/>
      <c r="D196" s="142"/>
      <c r="E196" s="142"/>
      <c r="F196" s="142"/>
      <c r="G196" s="142"/>
      <c r="H196" s="142"/>
      <c r="I196" s="142"/>
      <c r="J196" s="142"/>
      <c r="K196" s="142"/>
      <c r="L196" s="142"/>
      <c r="M196" s="142"/>
      <c r="N196" s="142"/>
      <c r="O196" s="142"/>
      <c r="P196" s="142"/>
      <c r="Q196" s="142"/>
      <c r="R196" s="142"/>
      <c r="S196" s="142"/>
      <c r="T196" s="142"/>
      <c r="U196" s="142"/>
      <c r="V196" s="142"/>
      <c r="W196" s="142"/>
      <c r="X196" s="142"/>
      <c r="Y196" s="142"/>
      <c r="Z196" s="142"/>
      <c r="AA196" s="142"/>
      <c r="AB196" s="142"/>
      <c r="AC196" s="142"/>
      <c r="AD196" s="142"/>
      <c r="AE196" s="142"/>
      <c r="AF196" s="142"/>
      <c r="AG196" s="144"/>
      <c r="AH196" s="77" t="str">
        <f ca="1">IF(BI190=1,
IF((2-COUNTIF(OFFSET(C195,0,0,1,1),"外")-COUNTIF(OFFSET(C195,-10,BI182-1),"外"))&lt;=AH195,"達成","未"),
IF((2-COUNTIF(OFFSET(C195,0,MAX(5-WEEKDAY(C188,3),0),1,2),"外"))&lt;=AH195,"達成","未"))</f>
        <v>未</v>
      </c>
      <c r="AI196" s="66" t="str">
        <f ca="1">IF((2-COUNTIF(OFFSET($C195,0,$BI190+5,1,2),"外"))&lt;=AI195,"達成","未")</f>
        <v>未</v>
      </c>
      <c r="AJ196" s="66" t="str">
        <f ca="1">IF((2-COUNTIF(OFFSET($C195,0,$BI190+12,1,2),"外"))&lt;=AJ195,"達成","未")</f>
        <v>未</v>
      </c>
      <c r="AK196" s="66" t="str">
        <f ca="1">IF((2-COUNTIF(OFFSET($C195,0,$BI190+19,1,2),"外"))&lt;=AK195,"達成","未")</f>
        <v>未</v>
      </c>
      <c r="AL196" s="67" t="str">
        <f ca="1">IF((BI195+SIGN(BI190))&lt;5,"-",IF((2-COUNTIF(OFFSET($C195,0,$BI190+26,1,2),"外"))&lt;=AL195,"達成","未"))</f>
        <v>-</v>
      </c>
      <c r="AM196" s="146"/>
      <c r="AN196" s="148"/>
      <c r="AO196" s="150"/>
      <c r="AP196" s="152"/>
      <c r="AQ196" s="154"/>
      <c r="AR196" s="68"/>
      <c r="AS196" s="68"/>
      <c r="AT196" s="22"/>
      <c r="AU196" s="22"/>
      <c r="AV196" s="22"/>
      <c r="AW196" s="22"/>
      <c r="AX196" s="22"/>
      <c r="AY196" s="22"/>
      <c r="AZ196" s="22"/>
      <c r="BA196" s="22"/>
      <c r="BB196" s="22"/>
      <c r="BC196" s="69"/>
      <c r="BD196" s="69"/>
      <c r="BE196" s="69"/>
      <c r="BF196" s="69"/>
      <c r="BG196" s="69"/>
      <c r="BH196" s="69"/>
      <c r="BI196" s="69"/>
      <c r="BJ196" s="69"/>
      <c r="BK196" s="18"/>
    </row>
    <row r="197" spans="1:63" ht="14.25" outlineLevel="1" thickBot="1">
      <c r="A197" s="12"/>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Z197" s="16"/>
      <c r="BA197" s="16"/>
      <c r="BB197" s="16"/>
    </row>
    <row r="198" spans="1:63" ht="12.95" customHeight="1" outlineLevel="1">
      <c r="A198" s="12"/>
      <c r="B198" s="29" t="s">
        <v>0</v>
      </c>
      <c r="C198" s="207">
        <f>DATE(YEAR(C188),MONTH(C188)+1,DAY(C188))</f>
        <v>46508</v>
      </c>
      <c r="D198" s="207"/>
      <c r="E198" s="207"/>
      <c r="F198" s="207"/>
      <c r="G198" s="207"/>
      <c r="H198" s="207"/>
      <c r="I198" s="207"/>
      <c r="J198" s="207"/>
      <c r="K198" s="207"/>
      <c r="L198" s="207"/>
      <c r="M198" s="207"/>
      <c r="N198" s="207"/>
      <c r="O198" s="207"/>
      <c r="P198" s="207"/>
      <c r="Q198" s="207"/>
      <c r="R198" s="207"/>
      <c r="S198" s="207"/>
      <c r="T198" s="207"/>
      <c r="U198" s="207"/>
      <c r="V198" s="207"/>
      <c r="W198" s="207"/>
      <c r="X198" s="207"/>
      <c r="Y198" s="207"/>
      <c r="Z198" s="207"/>
      <c r="AA198" s="207"/>
      <c r="AB198" s="207"/>
      <c r="AC198" s="207"/>
      <c r="AD198" s="207"/>
      <c r="AE198" s="207"/>
      <c r="AF198" s="207"/>
      <c r="AG198" s="208"/>
      <c r="AH198" s="209" t="s">
        <v>136</v>
      </c>
      <c r="AI198" s="210"/>
      <c r="AJ198" s="210"/>
      <c r="AK198" s="210"/>
      <c r="AL198" s="211"/>
      <c r="AM198" s="215" t="s">
        <v>50</v>
      </c>
      <c r="AN198" s="216"/>
      <c r="AO198" s="217"/>
      <c r="AP198" s="221" t="s">
        <v>11</v>
      </c>
      <c r="AQ198" s="222"/>
      <c r="AR198" s="199" t="s">
        <v>113</v>
      </c>
      <c r="AS198" s="202" t="s">
        <v>114</v>
      </c>
      <c r="AT198" s="205" t="s">
        <v>15</v>
      </c>
      <c r="AU198" s="155" t="s">
        <v>115</v>
      </c>
      <c r="AV198" s="197" t="s">
        <v>116</v>
      </c>
      <c r="AW198" s="155" t="s">
        <v>118</v>
      </c>
      <c r="AX198" s="197" t="s">
        <v>117</v>
      </c>
      <c r="AY198" s="155" t="s">
        <v>80</v>
      </c>
      <c r="AZ198" s="155" t="s">
        <v>81</v>
      </c>
      <c r="BA198" s="30" t="s">
        <v>82</v>
      </c>
      <c r="BB198" s="30" t="s">
        <v>83</v>
      </c>
      <c r="BC198" s="170" t="s">
        <v>52</v>
      </c>
      <c r="BD198" s="197" t="s">
        <v>119</v>
      </c>
      <c r="BE198" s="197" t="s">
        <v>120</v>
      </c>
      <c r="BF198" s="170" t="s">
        <v>121</v>
      </c>
      <c r="BG198" s="170" t="s">
        <v>122</v>
      </c>
      <c r="BH198" s="41"/>
      <c r="BI198" s="192" t="s">
        <v>100</v>
      </c>
      <c r="BJ198" s="170" t="s">
        <v>61</v>
      </c>
      <c r="BK198" s="125" t="s">
        <v>89</v>
      </c>
    </row>
    <row r="199" spans="1:63" outlineLevel="1">
      <c r="A199" s="12"/>
      <c r="B199" s="32" t="s">
        <v>1</v>
      </c>
      <c r="C199" s="33">
        <f>DATE(YEAR(C198),MONTH(C198),DAY(C198))</f>
        <v>46508</v>
      </c>
      <c r="D199" s="33">
        <f>IF(MONTH(DATE(YEAR(C199),MONTH(C199),DAY(C199)+1))=MONTH($C198),DATE(YEAR(C199),MONTH(C199),DAY(C199)+1),"")</f>
        <v>46509</v>
      </c>
      <c r="E199" s="33">
        <f t="shared" ref="E199:AG199" si="39">IF(MONTH(DATE(YEAR(D199),MONTH(D199),DAY(D199)+1))=MONTH($C198),DATE(YEAR(D199),MONTH(D199),DAY(D199)+1),"")</f>
        <v>46510</v>
      </c>
      <c r="F199" s="33">
        <f t="shared" si="39"/>
        <v>46511</v>
      </c>
      <c r="G199" s="33">
        <f t="shared" si="39"/>
        <v>46512</v>
      </c>
      <c r="H199" s="33">
        <f t="shared" si="39"/>
        <v>46513</v>
      </c>
      <c r="I199" s="33">
        <f t="shared" si="39"/>
        <v>46514</v>
      </c>
      <c r="J199" s="33">
        <f t="shared" si="39"/>
        <v>46515</v>
      </c>
      <c r="K199" s="33">
        <f t="shared" si="39"/>
        <v>46516</v>
      </c>
      <c r="L199" s="33">
        <f t="shared" si="39"/>
        <v>46517</v>
      </c>
      <c r="M199" s="33">
        <f t="shared" si="39"/>
        <v>46518</v>
      </c>
      <c r="N199" s="33">
        <f t="shared" si="39"/>
        <v>46519</v>
      </c>
      <c r="O199" s="33">
        <f t="shared" si="39"/>
        <v>46520</v>
      </c>
      <c r="P199" s="33">
        <f t="shared" si="39"/>
        <v>46521</v>
      </c>
      <c r="Q199" s="33">
        <f t="shared" si="39"/>
        <v>46522</v>
      </c>
      <c r="R199" s="33">
        <f t="shared" si="39"/>
        <v>46523</v>
      </c>
      <c r="S199" s="33">
        <f t="shared" si="39"/>
        <v>46524</v>
      </c>
      <c r="T199" s="33">
        <f t="shared" si="39"/>
        <v>46525</v>
      </c>
      <c r="U199" s="33">
        <f t="shared" si="39"/>
        <v>46526</v>
      </c>
      <c r="V199" s="33">
        <f t="shared" si="39"/>
        <v>46527</v>
      </c>
      <c r="W199" s="33">
        <f t="shared" si="39"/>
        <v>46528</v>
      </c>
      <c r="X199" s="33">
        <f t="shared" si="39"/>
        <v>46529</v>
      </c>
      <c r="Y199" s="33">
        <f t="shared" si="39"/>
        <v>46530</v>
      </c>
      <c r="Z199" s="33">
        <f t="shared" si="39"/>
        <v>46531</v>
      </c>
      <c r="AA199" s="33">
        <f t="shared" si="39"/>
        <v>46532</v>
      </c>
      <c r="AB199" s="33">
        <f t="shared" si="39"/>
        <v>46533</v>
      </c>
      <c r="AC199" s="33">
        <f t="shared" si="39"/>
        <v>46534</v>
      </c>
      <c r="AD199" s="33">
        <f t="shared" si="39"/>
        <v>46535</v>
      </c>
      <c r="AE199" s="33">
        <f t="shared" si="39"/>
        <v>46536</v>
      </c>
      <c r="AF199" s="33">
        <f t="shared" si="39"/>
        <v>46537</v>
      </c>
      <c r="AG199" s="74">
        <f t="shared" si="39"/>
        <v>46538</v>
      </c>
      <c r="AH199" s="212"/>
      <c r="AI199" s="213"/>
      <c r="AJ199" s="213"/>
      <c r="AK199" s="213"/>
      <c r="AL199" s="214"/>
      <c r="AM199" s="218"/>
      <c r="AN199" s="219"/>
      <c r="AO199" s="220"/>
      <c r="AP199" s="223"/>
      <c r="AQ199" s="224"/>
      <c r="AR199" s="200"/>
      <c r="AS199" s="203"/>
      <c r="AT199" s="206"/>
      <c r="AU199" s="157"/>
      <c r="AV199" s="137"/>
      <c r="AW199" s="157"/>
      <c r="AX199" s="137"/>
      <c r="AY199" s="157"/>
      <c r="AZ199" s="157"/>
      <c r="BA199" s="35" t="s">
        <v>78</v>
      </c>
      <c r="BB199" s="35" t="s">
        <v>79</v>
      </c>
      <c r="BC199" s="170"/>
      <c r="BD199" s="198"/>
      <c r="BE199" s="198"/>
      <c r="BF199" s="125"/>
      <c r="BG199" s="125"/>
      <c r="BH199" s="62"/>
      <c r="BI199" s="193"/>
      <c r="BJ199" s="170"/>
      <c r="BK199" s="125"/>
    </row>
    <row r="200" spans="1:63" ht="12.95" customHeight="1" outlineLevel="1">
      <c r="A200" s="12"/>
      <c r="B200" s="32" t="s">
        <v>2</v>
      </c>
      <c r="C200" s="78" t="str">
        <f t="shared" ref="C200:AG200" si="40">TEXT(C199,"aaa")</f>
        <v>土</v>
      </c>
      <c r="D200" s="78" t="str">
        <f t="shared" si="40"/>
        <v>日</v>
      </c>
      <c r="E200" s="78" t="str">
        <f t="shared" si="40"/>
        <v>月</v>
      </c>
      <c r="F200" s="78" t="str">
        <f t="shared" si="40"/>
        <v>火</v>
      </c>
      <c r="G200" s="78" t="str">
        <f t="shared" si="40"/>
        <v>水</v>
      </c>
      <c r="H200" s="78" t="str">
        <f t="shared" si="40"/>
        <v>木</v>
      </c>
      <c r="I200" s="78" t="str">
        <f t="shared" si="40"/>
        <v>金</v>
      </c>
      <c r="J200" s="78" t="str">
        <f t="shared" si="40"/>
        <v>土</v>
      </c>
      <c r="K200" s="78" t="str">
        <f t="shared" si="40"/>
        <v>日</v>
      </c>
      <c r="L200" s="78" t="str">
        <f t="shared" si="40"/>
        <v>月</v>
      </c>
      <c r="M200" s="78" t="str">
        <f t="shared" si="40"/>
        <v>火</v>
      </c>
      <c r="N200" s="78" t="str">
        <f t="shared" si="40"/>
        <v>水</v>
      </c>
      <c r="O200" s="78" t="str">
        <f t="shared" si="40"/>
        <v>木</v>
      </c>
      <c r="P200" s="78" t="str">
        <f t="shared" si="40"/>
        <v>金</v>
      </c>
      <c r="Q200" s="78" t="str">
        <f t="shared" si="40"/>
        <v>土</v>
      </c>
      <c r="R200" s="78" t="str">
        <f t="shared" si="40"/>
        <v>日</v>
      </c>
      <c r="S200" s="78" t="str">
        <f t="shared" si="40"/>
        <v>月</v>
      </c>
      <c r="T200" s="78" t="str">
        <f t="shared" si="40"/>
        <v>火</v>
      </c>
      <c r="U200" s="78" t="str">
        <f t="shared" si="40"/>
        <v>水</v>
      </c>
      <c r="V200" s="78" t="str">
        <f t="shared" si="40"/>
        <v>木</v>
      </c>
      <c r="W200" s="78" t="str">
        <f t="shared" si="40"/>
        <v>金</v>
      </c>
      <c r="X200" s="78" t="str">
        <f t="shared" si="40"/>
        <v>土</v>
      </c>
      <c r="Y200" s="78" t="str">
        <f t="shared" si="40"/>
        <v>日</v>
      </c>
      <c r="Z200" s="78" t="str">
        <f t="shared" si="40"/>
        <v>月</v>
      </c>
      <c r="AA200" s="78" t="str">
        <f t="shared" si="40"/>
        <v>火</v>
      </c>
      <c r="AB200" s="78" t="str">
        <f t="shared" si="40"/>
        <v>水</v>
      </c>
      <c r="AC200" s="78" t="str">
        <f t="shared" si="40"/>
        <v>木</v>
      </c>
      <c r="AD200" s="78" t="str">
        <f t="shared" si="40"/>
        <v>金</v>
      </c>
      <c r="AE200" s="78" t="str">
        <f t="shared" si="40"/>
        <v>土</v>
      </c>
      <c r="AF200" s="78" t="str">
        <f t="shared" si="40"/>
        <v>日</v>
      </c>
      <c r="AG200" s="79" t="str">
        <f t="shared" si="40"/>
        <v>月</v>
      </c>
      <c r="AH200" s="194" t="s">
        <v>90</v>
      </c>
      <c r="AI200" s="195" t="s">
        <v>91</v>
      </c>
      <c r="AJ200" s="195" t="s">
        <v>92</v>
      </c>
      <c r="AK200" s="195" t="s">
        <v>93</v>
      </c>
      <c r="AL200" s="196" t="s">
        <v>94</v>
      </c>
      <c r="AM200" s="177" t="s">
        <v>44</v>
      </c>
      <c r="AN200" s="178" t="s">
        <v>12</v>
      </c>
      <c r="AO200" s="179" t="s">
        <v>51</v>
      </c>
      <c r="AP200" s="180" t="s">
        <v>44</v>
      </c>
      <c r="AQ200" s="183" t="s">
        <v>13</v>
      </c>
      <c r="AR200" s="201"/>
      <c r="AS200" s="204"/>
      <c r="AT200" s="186">
        <f>COUNT(C199:AG199)</f>
        <v>31</v>
      </c>
      <c r="AU200" s="155">
        <f>AT200-AR202</f>
        <v>31</v>
      </c>
      <c r="AV200" s="170">
        <f>SUM(AU$8:AU203)</f>
        <v>572</v>
      </c>
      <c r="AW200" s="155">
        <f>AT200-AR204</f>
        <v>31</v>
      </c>
      <c r="AX200" s="170">
        <f>SUM(AW$8:AW203)</f>
        <v>572</v>
      </c>
      <c r="AY200" s="170">
        <f>COUNTIF(C203:AG203,"○")+COUNTIF(C203:AG203,"●")</f>
        <v>0</v>
      </c>
      <c r="AZ200" s="170">
        <f>SUM(AY$9:AY204)</f>
        <v>0</v>
      </c>
      <c r="BA200" s="170">
        <f>COUNTIF(C205:AG205,"○")+COUNTIF(C205:AG205,"●")</f>
        <v>0</v>
      </c>
      <c r="BB200" s="170">
        <f>SUM(BA$10:BA205)</f>
        <v>0</v>
      </c>
      <c r="BC200" s="125">
        <f>COUNTIF(C200:AG200,"土")+COUNTIF(C200:AG200,"日")</f>
        <v>10</v>
      </c>
      <c r="BD200" s="137"/>
      <c r="BE200" s="137"/>
      <c r="BF200" s="125" t="str">
        <f ca="1">IF(OR(BD201/AU200&lt;0.285,BD201=0),"特例","特例なし")</f>
        <v>特例なし</v>
      </c>
      <c r="BG200" s="125" t="str">
        <f ca="1">IF(OR(BE201/AW200&lt;0.285,BE201=0),"特例","特例なし")</f>
        <v>特例なし</v>
      </c>
      <c r="BH200" s="171" t="s">
        <v>108</v>
      </c>
      <c r="BI200" s="173">
        <f>ABS(IF(WEEKDAY(C198,3)=0,7,WEEKDAY(C198,3)-7))</f>
        <v>2</v>
      </c>
      <c r="BJ200" s="125">
        <f ca="1">IF($AO$340="計画",IF(AU200=0,1,IF(AO203="達成",1,IF(AO203="達成※",1,0))),IF(AW200=0,1,IF(AO205="達成",1,IF(AO205="達成※",1,0))))</f>
        <v>0</v>
      </c>
      <c r="BK200" s="125">
        <f ca="1">IF($AO$340="計画",IF(COUNTIF(AH204:AL204,"未")=0,1,0),IF(COUNTIF(AH206:AL206,"未")=0,1,0))</f>
        <v>0</v>
      </c>
    </row>
    <row r="201" spans="1:63" ht="28.5" outlineLevel="1">
      <c r="A201" s="12"/>
      <c r="B201" s="169" t="s">
        <v>3</v>
      </c>
      <c r="C201" s="167" t="str">
        <f>IFERROR(VLOOKUP(C199,祝日一覧!$A:$C,3,FALSE),"")</f>
        <v/>
      </c>
      <c r="D201" s="167" t="str">
        <f>IFERROR(VLOOKUP(D199,祝日一覧!$A:$C,3,FALSE),"")</f>
        <v/>
      </c>
      <c r="E201" s="167" t="str">
        <f>IFERROR(VLOOKUP(E199,祝日一覧!$A:$C,3,FALSE),"")</f>
        <v>憲法記念日</v>
      </c>
      <c r="F201" s="167" t="str">
        <f>IFERROR(VLOOKUP(F199,祝日一覧!$A:$C,3,FALSE),"")</f>
        <v>みどりの日</v>
      </c>
      <c r="G201" s="167" t="str">
        <f>IFERROR(VLOOKUP(G199,祝日一覧!$A:$C,3,FALSE),"")</f>
        <v>こどもの日</v>
      </c>
      <c r="H201" s="167" t="str">
        <f>IFERROR(VLOOKUP(H199,祝日一覧!$A:$C,3,FALSE),"")</f>
        <v/>
      </c>
      <c r="I201" s="167" t="str">
        <f>IFERROR(VLOOKUP(I199,祝日一覧!$A:$C,3,FALSE),"")</f>
        <v/>
      </c>
      <c r="J201" s="167" t="str">
        <f>IFERROR(VLOOKUP(J199,祝日一覧!$A:$C,3,FALSE),"")</f>
        <v/>
      </c>
      <c r="K201" s="167" t="str">
        <f>IFERROR(VLOOKUP(K199,祝日一覧!$A:$C,3,FALSE),"")</f>
        <v/>
      </c>
      <c r="L201" s="167" t="str">
        <f>IFERROR(VLOOKUP(L199,祝日一覧!$A:$C,3,FALSE),"")</f>
        <v/>
      </c>
      <c r="M201" s="167" t="str">
        <f>IFERROR(VLOOKUP(M199,祝日一覧!$A:$C,3,FALSE),"")</f>
        <v/>
      </c>
      <c r="N201" s="167" t="str">
        <f>IFERROR(VLOOKUP(N199,祝日一覧!$A:$C,3,FALSE),"")</f>
        <v/>
      </c>
      <c r="O201" s="167" t="str">
        <f>IFERROR(VLOOKUP(O199,祝日一覧!$A:$C,3,FALSE),"")</f>
        <v/>
      </c>
      <c r="P201" s="167" t="str">
        <f>IFERROR(VLOOKUP(P199,祝日一覧!$A:$C,3,FALSE),"")</f>
        <v/>
      </c>
      <c r="Q201" s="167" t="str">
        <f>IFERROR(VLOOKUP(Q199,祝日一覧!$A:$C,3,FALSE),"")</f>
        <v/>
      </c>
      <c r="R201" s="167" t="str">
        <f>IFERROR(VLOOKUP(R199,祝日一覧!$A:$C,3,FALSE),"")</f>
        <v/>
      </c>
      <c r="S201" s="167" t="str">
        <f>IFERROR(VLOOKUP(S199,祝日一覧!$A:$C,3,FALSE),"")</f>
        <v/>
      </c>
      <c r="T201" s="167" t="str">
        <f>IFERROR(VLOOKUP(T199,祝日一覧!$A:$C,3,FALSE),"")</f>
        <v/>
      </c>
      <c r="U201" s="167" t="str">
        <f>IFERROR(VLOOKUP(U199,祝日一覧!$A:$C,3,FALSE),"")</f>
        <v/>
      </c>
      <c r="V201" s="167" t="str">
        <f>IFERROR(VLOOKUP(V199,祝日一覧!$A:$C,3,FALSE),"")</f>
        <v/>
      </c>
      <c r="W201" s="167" t="str">
        <f>IFERROR(VLOOKUP(W199,祝日一覧!$A:$C,3,FALSE),"")</f>
        <v/>
      </c>
      <c r="X201" s="167" t="str">
        <f>IFERROR(VLOOKUP(X199,祝日一覧!$A:$C,3,FALSE),"")</f>
        <v/>
      </c>
      <c r="Y201" s="167" t="str">
        <f>IFERROR(VLOOKUP(Y199,祝日一覧!$A:$C,3,FALSE),"")</f>
        <v/>
      </c>
      <c r="Z201" s="167" t="str">
        <f>IFERROR(VLOOKUP(Z199,祝日一覧!$A:$C,3,FALSE),"")</f>
        <v/>
      </c>
      <c r="AA201" s="167" t="str">
        <f>IFERROR(VLOOKUP(AA199,祝日一覧!$A:$C,3,FALSE),"")</f>
        <v/>
      </c>
      <c r="AB201" s="167" t="str">
        <f>IFERROR(VLOOKUP(AB199,祝日一覧!$A:$C,3,FALSE),"")</f>
        <v/>
      </c>
      <c r="AC201" s="167" t="str">
        <f>IFERROR(VLOOKUP(AC199,祝日一覧!$A:$C,3,FALSE),"")</f>
        <v/>
      </c>
      <c r="AD201" s="167" t="str">
        <f>IFERROR(VLOOKUP(AD199,祝日一覧!$A:$C,3,FALSE),"")</f>
        <v/>
      </c>
      <c r="AE201" s="167" t="str">
        <f>IFERROR(VLOOKUP(AE199,祝日一覧!$A:$C,3,FALSE),"")</f>
        <v/>
      </c>
      <c r="AF201" s="167" t="str">
        <f>IFERROR(VLOOKUP(AF199,祝日一覧!$A:$C,3,FALSE),"")</f>
        <v/>
      </c>
      <c r="AG201" s="168" t="str">
        <f>IFERROR(VLOOKUP(AG199,祝日一覧!$A:$C,3,FALSE),"")</f>
        <v/>
      </c>
      <c r="AH201" s="194"/>
      <c r="AI201" s="195"/>
      <c r="AJ201" s="195"/>
      <c r="AK201" s="195"/>
      <c r="AL201" s="196"/>
      <c r="AM201" s="177"/>
      <c r="AN201" s="178"/>
      <c r="AO201" s="179"/>
      <c r="AP201" s="181"/>
      <c r="AQ201" s="184"/>
      <c r="AR201" s="39" t="s">
        <v>84</v>
      </c>
      <c r="AS201" s="40" t="s">
        <v>84</v>
      </c>
      <c r="AT201" s="186"/>
      <c r="AU201" s="156"/>
      <c r="AV201" s="170"/>
      <c r="AW201" s="156"/>
      <c r="AX201" s="170"/>
      <c r="AY201" s="170"/>
      <c r="AZ201" s="170"/>
      <c r="BA201" s="170"/>
      <c r="BB201" s="170"/>
      <c r="BC201" s="125"/>
      <c r="BD201" s="174">
        <f ca="1">BC200-AS202</f>
        <v>10</v>
      </c>
      <c r="BE201" s="174">
        <f ca="1">BC200-AS204</f>
        <v>10</v>
      </c>
      <c r="BF201" s="125"/>
      <c r="BG201" s="125"/>
      <c r="BH201" s="172"/>
      <c r="BI201" s="173">
        <f>WEEKDAY(C197,3)</f>
        <v>5</v>
      </c>
      <c r="BJ201" s="125"/>
      <c r="BK201" s="125"/>
    </row>
    <row r="202" spans="1:63" ht="54" outlineLevel="1">
      <c r="A202" s="43"/>
      <c r="B202" s="169"/>
      <c r="C202" s="167"/>
      <c r="D202" s="167"/>
      <c r="E202" s="167"/>
      <c r="F202" s="167"/>
      <c r="G202" s="167"/>
      <c r="H202" s="167"/>
      <c r="I202" s="167"/>
      <c r="J202" s="167"/>
      <c r="K202" s="167"/>
      <c r="L202" s="167"/>
      <c r="M202" s="167"/>
      <c r="N202" s="167"/>
      <c r="O202" s="167"/>
      <c r="P202" s="167"/>
      <c r="Q202" s="167"/>
      <c r="R202" s="167"/>
      <c r="S202" s="167"/>
      <c r="T202" s="167"/>
      <c r="U202" s="167"/>
      <c r="V202" s="167"/>
      <c r="W202" s="167"/>
      <c r="X202" s="167"/>
      <c r="Y202" s="167"/>
      <c r="Z202" s="167"/>
      <c r="AA202" s="167"/>
      <c r="AB202" s="167"/>
      <c r="AC202" s="167"/>
      <c r="AD202" s="167"/>
      <c r="AE202" s="167"/>
      <c r="AF202" s="167"/>
      <c r="AG202" s="168"/>
      <c r="AH202" s="86" t="str">
        <f>IF($BI200=7,DBCS(1&amp;"日～"&amp;7&amp;"日"),DBCS("前"&amp;DAY(EOMONTH($C198-1,0))-6+$BI200&amp;"日～"&amp;$BI200&amp;"日"))</f>
        <v>前２６日～２日</v>
      </c>
      <c r="AI202" s="45" t="str">
        <f>DBCS($BI200+1&amp;"日～"&amp;$BI200+7&amp;"日")</f>
        <v>３日～９日</v>
      </c>
      <c r="AJ202" s="45" t="str">
        <f>DBCS($BI200+8&amp;"日～"&amp;$BI200+14&amp;"日")</f>
        <v>１０日～１６日</v>
      </c>
      <c r="AK202" s="45" t="str">
        <f>DBCS($BI200+15&amp;"日～"&amp;$BI200+21&amp;"日")</f>
        <v>１７日～２３日</v>
      </c>
      <c r="AL202" s="46" t="str">
        <f>IF(AND(BI200=7,BI203=0),"-",IF($BI205=3,"-",DBCS($BI200+22&amp;"日～"&amp;$BI200+28&amp;"日")))</f>
        <v>２４日～３０日</v>
      </c>
      <c r="AM202" s="177"/>
      <c r="AN202" s="178"/>
      <c r="AO202" s="179"/>
      <c r="AP202" s="182"/>
      <c r="AQ202" s="185"/>
      <c r="AR202" s="39">
        <f>COUNTIF(C203:AG204,"外")</f>
        <v>0</v>
      </c>
      <c r="AS202" s="40">
        <f ca="1">COUNTIF(OFFSET(C203,0,MAX(5-WEEKDAY(C198,3),0),1,MIN(7-WEEKDAY(C198,3),2)),"外")+COUNTIF(OFFSET(C203,0,MAX(5-WEEKDAY(C198,3),0)+7,1,2),"外")+COUNTIF(OFFSET(C203,0,MAX(5-WEEKDAY(C198,3),0)+14,1,2),"外")+COUNTIF(OFFSET(C203,0,MAX(5-WEEKDAY(C198,3),0)+21,1,2),"外")+IF(BI202-BI200&lt;27,0,COUNTIF(OFFSET(C203,0,BI200+26,1,MIN(7-BI203,2)),"外"))</f>
        <v>0</v>
      </c>
      <c r="AT202" s="186"/>
      <c r="AU202" s="156"/>
      <c r="AV202" s="170"/>
      <c r="AW202" s="156"/>
      <c r="AX202" s="170"/>
      <c r="AY202" s="170"/>
      <c r="AZ202" s="170"/>
      <c r="BA202" s="170"/>
      <c r="BB202" s="170"/>
      <c r="BC202" s="125"/>
      <c r="BD202" s="175"/>
      <c r="BE202" s="175"/>
      <c r="BF202" s="125"/>
      <c r="BG202" s="125"/>
      <c r="BH202" s="47" t="s">
        <v>109</v>
      </c>
      <c r="BI202" s="48">
        <f>DAY(EOMONTH(C198,0))</f>
        <v>31</v>
      </c>
      <c r="BJ202" s="125"/>
      <c r="BK202" s="125"/>
    </row>
    <row r="203" spans="1:63" ht="26.45" customHeight="1" outlineLevel="1">
      <c r="A203" s="52"/>
      <c r="B203" s="161" t="s">
        <v>88</v>
      </c>
      <c r="C203" s="123"/>
      <c r="D203" s="123"/>
      <c r="E203" s="123"/>
      <c r="F203" s="123"/>
      <c r="G203" s="123"/>
      <c r="H203" s="123"/>
      <c r="I203" s="123"/>
      <c r="J203" s="123"/>
      <c r="K203" s="123"/>
      <c r="L203" s="123"/>
      <c r="M203" s="123"/>
      <c r="N203" s="123"/>
      <c r="O203" s="123"/>
      <c r="P203" s="123"/>
      <c r="Q203" s="123"/>
      <c r="R203" s="123"/>
      <c r="S203" s="123"/>
      <c r="T203" s="123"/>
      <c r="U203" s="123"/>
      <c r="V203" s="123"/>
      <c r="W203" s="123"/>
      <c r="X203" s="123"/>
      <c r="Y203" s="123"/>
      <c r="Z203" s="123"/>
      <c r="AA203" s="123"/>
      <c r="AB203" s="123"/>
      <c r="AC203" s="123"/>
      <c r="AD203" s="123"/>
      <c r="AE203" s="123"/>
      <c r="AF203" s="123"/>
      <c r="AG203" s="143"/>
      <c r="AH203" s="53">
        <f ca="1">IF(BI200=7,COUNTIF(OFFSET($C203,0,0,1,$BI200),"○")+COUNTIF(OFFSET($C203,0,$BI200,1,7),"●"),COUNTIF(OFFSET($C203,0,0,1,$BI200),"○")+COUNTIF(OFFSET($C203,-10,DAY(EOMONTH(C198-1,0))-7+BI200,1,7-$BI200),"○")+COUNTIF(OFFSET(C203,0,BI200,1,7),"●"))</f>
        <v>0</v>
      </c>
      <c r="AI203" s="54">
        <f ca="1">COUNTIF(OFFSET($C203,0,$BI200,1,7),"○")+COUNTIF(OFFSET($C203,0,$BI200+7,1,7),"●")</f>
        <v>0</v>
      </c>
      <c r="AJ203" s="54">
        <f ca="1">COUNTIF(OFFSET($C203,0,$BI200+7,1,7),"○")+COUNTIF(OFFSET($C203,0,$BI200+14,1,7),"●")</f>
        <v>0</v>
      </c>
      <c r="AK203" s="54">
        <f ca="1">IF(BI205=3,COUNTIF(OFFSET($C203,0,$BI200+14,1,7),"○")+IFERROR(COUNTIF(OFFSET(C203,0,BI200+22,1,BI203),"●"),0)+COUNTIF(OFFSET(C203,10,0,1,7-BI203),"●"),COUNTIF(OFFSET($C203,0,$BI200+14,1,7),"○")+COUNTIF(OFFSET($C203,0,$BI200+21,1,7),"●"))</f>
        <v>0</v>
      </c>
      <c r="AL203" s="55">
        <f ca="1">IF((BI205+SIGN(BI200))&lt;5,"-",IF(BI203=0,COUNTIF(OFFSET(C203,0,BI200+21,1,7),"○")+COUNTIF(OFFSET(C203,10,0,1,7-BI203),"●"),COUNTIF(OFFSET(C203,0,BI200+21,1,7),"○")+COUNTIF(OFFSET(C203,0,BI200+28,1,BI203),"●")+COUNTIF(OFFSET(C203,10,1,7-BI203,),"●")))</f>
        <v>0</v>
      </c>
      <c r="AM203" s="145">
        <f>AY200</f>
        <v>0</v>
      </c>
      <c r="AN203" s="147">
        <f>IF(AU200=0,"対象外",AM203/AU200)</f>
        <v>0</v>
      </c>
      <c r="AO203" s="149" t="str">
        <f ca="1">IF(AU200=0,"対象外",IF(AM203/AU200&gt;=0.285,"達成",IF(AM203&gt;=BF203,"達成※","未")))</f>
        <v>未</v>
      </c>
      <c r="AP203" s="151">
        <f>AZ200</f>
        <v>0</v>
      </c>
      <c r="AQ203" s="153">
        <f>IFERROR(AP203/AV200,"")</f>
        <v>0</v>
      </c>
      <c r="AR203" s="39" t="s">
        <v>85</v>
      </c>
      <c r="AS203" s="40" t="s">
        <v>85</v>
      </c>
      <c r="AT203" s="186"/>
      <c r="AU203" s="156"/>
      <c r="AV203" s="170"/>
      <c r="AW203" s="156"/>
      <c r="AX203" s="170"/>
      <c r="AY203" s="170"/>
      <c r="AZ203" s="170"/>
      <c r="BA203" s="170"/>
      <c r="BB203" s="170"/>
      <c r="BC203" s="125"/>
      <c r="BD203" s="175"/>
      <c r="BE203" s="175"/>
      <c r="BF203" s="125" t="str">
        <f ca="1">IF(OR(BD201/AU200&lt;0.285,BD201=0),BD201,"-")</f>
        <v>-</v>
      </c>
      <c r="BG203" s="174" t="str">
        <f ca="1">IF(OR(BE201/AW200&lt;0.285,BE201=0),BE201,"-")</f>
        <v>-</v>
      </c>
      <c r="BH203" s="56" t="s">
        <v>110</v>
      </c>
      <c r="BI203" s="57">
        <f>MOD(BI202-BI200,7)</f>
        <v>1</v>
      </c>
      <c r="BJ203" s="125"/>
      <c r="BK203" s="125"/>
    </row>
    <row r="204" spans="1:63" ht="12.95" customHeight="1" outlineLevel="1">
      <c r="A204" s="52"/>
      <c r="B204" s="161"/>
      <c r="C204" s="123"/>
      <c r="D204" s="123"/>
      <c r="E204" s="123"/>
      <c r="F204" s="123"/>
      <c r="G204" s="123"/>
      <c r="H204" s="123"/>
      <c r="I204" s="123"/>
      <c r="J204" s="123"/>
      <c r="K204" s="123"/>
      <c r="L204" s="123"/>
      <c r="M204" s="123"/>
      <c r="N204" s="123"/>
      <c r="O204" s="123"/>
      <c r="P204" s="123"/>
      <c r="Q204" s="123"/>
      <c r="R204" s="123"/>
      <c r="S204" s="123"/>
      <c r="T204" s="123"/>
      <c r="U204" s="123"/>
      <c r="V204" s="123"/>
      <c r="W204" s="123"/>
      <c r="X204" s="123"/>
      <c r="Y204" s="123"/>
      <c r="Z204" s="123"/>
      <c r="AA204" s="123"/>
      <c r="AB204" s="123"/>
      <c r="AC204" s="123"/>
      <c r="AD204" s="123"/>
      <c r="AE204" s="123"/>
      <c r="AF204" s="123"/>
      <c r="AG204" s="143"/>
      <c r="AH204" s="58" t="str">
        <f ca="1">IF(BI200=1,
IF((2-COUNTIF(OFFSET(C203,0,0,1,1),"外")-COUNTIF(OFFSET(C203,-10,BI192-1),"外"))&lt;=AH203,"達成","未"),
IF((2-COUNTIF(OFFSET(C203,0,MAX(5-WEEKDAY(C198,3),0),1,2),"外"))&lt;=AH203,"達成","未"))</f>
        <v>未</v>
      </c>
      <c r="AI204" s="54" t="str">
        <f ca="1">IF((2-COUNTIF(OFFSET($C203,0,$BI200+5,1,2),"外"))&lt;=AI203,"達成","未")</f>
        <v>未</v>
      </c>
      <c r="AJ204" s="54" t="str">
        <f ca="1">IF((2-COUNTIF(OFFSET($C203,0,$BI200+12,1,2),"外"))&lt;=AJ203,"達成","未")</f>
        <v>未</v>
      </c>
      <c r="AK204" s="54" t="str">
        <f ca="1">IF((2-COUNTIF(OFFSET($C203,0,$BI200+19,1,2),"外"))&lt;=AK203,"達成","未")</f>
        <v>未</v>
      </c>
      <c r="AL204" s="55" t="str">
        <f ca="1">IF((BI205+SIGN(BI200))&lt;5,"-",IF((2-COUNTIF(OFFSET($C203,0,$BI200+26,1,2),"外"))&lt;=AL203,"達成","未"))</f>
        <v>未</v>
      </c>
      <c r="AM204" s="163"/>
      <c r="AN204" s="164"/>
      <c r="AO204" s="165"/>
      <c r="AP204" s="166"/>
      <c r="AQ204" s="187"/>
      <c r="AR204" s="188">
        <f>COUNTIF(C205:AG206,"外")</f>
        <v>0</v>
      </c>
      <c r="AS204" s="190">
        <f ca="1">COUNTIF(OFFSET(C205,0,MAX(5-WEEKDAY(C198,3),0),1,MIN(7-WEEKDAY(C198,3),2)),"外")+COUNTIF(OFFSET(C205,0,MAX(5-WEEKDAY(C198,3),0)+7,1,2),"外")+COUNTIF(OFFSET(C205,0,MAX(5-WEEKDAY(C198,3),0)+14,1,2),"外")+COUNTIF(OFFSET(C205,0,MAX(5-WEEKDAY(C198,3),0)+21,1,2),"外")+IF(BI202-BI200&lt;27,0,COUNTIF(OFFSET(C205,0,BI200+26,1,MIN(7-BI203,2)),"外"))</f>
        <v>0</v>
      </c>
      <c r="AT204" s="186"/>
      <c r="AU204" s="156"/>
      <c r="AV204" s="170"/>
      <c r="AW204" s="156"/>
      <c r="AX204" s="170"/>
      <c r="AY204" s="170"/>
      <c r="AZ204" s="170"/>
      <c r="BA204" s="170"/>
      <c r="BB204" s="170"/>
      <c r="BC204" s="125"/>
      <c r="BD204" s="175"/>
      <c r="BE204" s="175"/>
      <c r="BF204" s="125"/>
      <c r="BG204" s="175"/>
      <c r="BH204" s="59" t="s">
        <v>112</v>
      </c>
      <c r="BI204" s="57">
        <f>SIGN(BI200)+SIGN(BI203)+BI205</f>
        <v>6</v>
      </c>
      <c r="BJ204" s="125"/>
      <c r="BK204" s="125"/>
    </row>
    <row r="205" spans="1:63" ht="26.45" customHeight="1" outlineLevel="1">
      <c r="A205" s="52"/>
      <c r="B205" s="161" t="s">
        <v>137</v>
      </c>
      <c r="C205" s="123"/>
      <c r="D205" s="123"/>
      <c r="E205" s="123"/>
      <c r="F205" s="123"/>
      <c r="G205" s="123"/>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43"/>
      <c r="AH205" s="53">
        <f ca="1">IF(BI200=7,COUNTIF(OFFSET($C205,0,0,1,$BI200),"○")+COUNTIF(OFFSET($C205,0,$BI200,1,7),"●"),COUNTIF(OFFSET($C205,0,0,1,$BI200),"○")+COUNTIF(OFFSET($C205,-10,DAY(EOMONTH(C198-1,0))-7+BI200,1,7-$BI200),"○")+COUNTIF(OFFSET(C205,0,BI200,1,7),"●"))</f>
        <v>0</v>
      </c>
      <c r="AI205" s="60">
        <f ca="1">COUNTIF(OFFSET($C205,0,$BI200,1,7),"○")+COUNTIF(OFFSET($C205,0,$BI200+7,1,7),"●")</f>
        <v>0</v>
      </c>
      <c r="AJ205" s="60">
        <f ca="1">COUNTIF(OFFSET($C205,0,$BI200+7,1,7),"○")+COUNTIF(OFFSET($C205,0,$BI200+14,1,7),"●")</f>
        <v>0</v>
      </c>
      <c r="AK205" s="60">
        <f ca="1">IF(BI205=3,COUNTIF(OFFSET($C205,0,$BI200+14,1,7),"○")+IFERROR(COUNTIF(OFFSET(C205,0,BI200+22,1,BI203),"●"),0)+COUNTIF(OFFSET(C205,10,0,1,7-BI203),"●"),COUNTIF(OFFSET($C205,0,$BI200+14,1,7),"○")+COUNTIF(OFFSET($C205,0,$BI200+21,1,7),"●"))</f>
        <v>0</v>
      </c>
      <c r="AL205" s="61">
        <f ca="1">IF((BI205+SIGN(BI200))&lt;5,"-",IF(BI203=0,COUNTIF(OFFSET(C205,0,BI200+21,1,7),"○")+COUNTIF(OFFSET(C205,10,0,1,7-BI203),"●"),COUNTIF(OFFSET(C205,0,BI200+21,1,7),"○")+COUNTIF(OFFSET(C205,0,BI200+28,1,BI203),"●")+COUNTIF(OFFSET(C205,10,1,7-BI203,),"●")))</f>
        <v>0</v>
      </c>
      <c r="AM205" s="145">
        <f>BA200</f>
        <v>0</v>
      </c>
      <c r="AN205" s="147">
        <f>IF(AU200=0,"対象外",AM205/AU200)</f>
        <v>0</v>
      </c>
      <c r="AO205" s="149" t="str">
        <f ca="1">IF(AU200=0,"対象外",IF(AM205/AU200&gt;=0.285,"達成",IF(AM205&gt;=BG203,"達成※","未")))</f>
        <v>未</v>
      </c>
      <c r="AP205" s="151">
        <f>BB200</f>
        <v>0</v>
      </c>
      <c r="AQ205" s="153">
        <f>IFERROR(AP205/AX200,"")</f>
        <v>0</v>
      </c>
      <c r="AR205" s="189"/>
      <c r="AS205" s="191"/>
      <c r="AT205" s="186"/>
      <c r="AU205" s="157"/>
      <c r="AV205" s="170"/>
      <c r="AW205" s="157"/>
      <c r="AX205" s="170"/>
      <c r="AY205" s="170"/>
      <c r="AZ205" s="170"/>
      <c r="BA205" s="170"/>
      <c r="BB205" s="170"/>
      <c r="BC205" s="125"/>
      <c r="BD205" s="176"/>
      <c r="BE205" s="176"/>
      <c r="BF205" s="125"/>
      <c r="BG205" s="176"/>
      <c r="BH205" s="63" t="s">
        <v>111</v>
      </c>
      <c r="BI205" s="92">
        <f>ROUNDDOWN((BI202-BI200)/7,0)</f>
        <v>4</v>
      </c>
      <c r="BJ205" s="125"/>
      <c r="BK205" s="125"/>
    </row>
    <row r="206" spans="1:63" ht="14.25" outlineLevel="1" thickBot="1">
      <c r="A206" s="52"/>
      <c r="B206" s="162"/>
      <c r="C206" s="142"/>
      <c r="D206" s="142"/>
      <c r="E206" s="142"/>
      <c r="F206" s="142"/>
      <c r="G206" s="142"/>
      <c r="H206" s="142"/>
      <c r="I206" s="142"/>
      <c r="J206" s="142"/>
      <c r="K206" s="142"/>
      <c r="L206" s="142"/>
      <c r="M206" s="142"/>
      <c r="N206" s="142"/>
      <c r="O206" s="142"/>
      <c r="P206" s="142"/>
      <c r="Q206" s="142"/>
      <c r="R206" s="142"/>
      <c r="S206" s="142"/>
      <c r="T206" s="142"/>
      <c r="U206" s="142"/>
      <c r="V206" s="142"/>
      <c r="W206" s="142"/>
      <c r="X206" s="142"/>
      <c r="Y206" s="142"/>
      <c r="Z206" s="142"/>
      <c r="AA206" s="142"/>
      <c r="AB206" s="142"/>
      <c r="AC206" s="142"/>
      <c r="AD206" s="142"/>
      <c r="AE206" s="142"/>
      <c r="AF206" s="142"/>
      <c r="AG206" s="144"/>
      <c r="AH206" s="77" t="str">
        <f ca="1">IF(BI200=1,
IF((2-COUNTIF(OFFSET(C205,0,0,1,1),"外")-COUNTIF(OFFSET(C205,-10,BI192-1),"外"))&lt;=AH205,"達成","未"),
IF((2-COUNTIF(OFFSET(C205,0,MAX(5-WEEKDAY(C198,3),0),1,2),"外"))&lt;=AH205,"達成","未"))</f>
        <v>未</v>
      </c>
      <c r="AI206" s="66" t="str">
        <f ca="1">IF((2-COUNTIF(OFFSET($C205,0,$BI200+5,1,2),"外"))&lt;=AI205,"達成","未")</f>
        <v>未</v>
      </c>
      <c r="AJ206" s="66" t="str">
        <f ca="1">IF((2-COUNTIF(OFFSET($C205,0,$BI200+12,1,2),"外"))&lt;=AJ205,"達成","未")</f>
        <v>未</v>
      </c>
      <c r="AK206" s="66" t="str">
        <f ca="1">IF((2-COUNTIF(OFFSET($C205,0,$BI200+19,1,2),"外"))&lt;=AK205,"達成","未")</f>
        <v>未</v>
      </c>
      <c r="AL206" s="67" t="str">
        <f ca="1">IF((BI205+SIGN(BI200))&lt;5,"-",IF((2-COUNTIF(OFFSET($C205,0,$BI200+26,1,2),"外"))&lt;=AL205,"達成","未"))</f>
        <v>未</v>
      </c>
      <c r="AM206" s="146"/>
      <c r="AN206" s="148"/>
      <c r="AO206" s="150"/>
      <c r="AP206" s="152"/>
      <c r="AQ206" s="154"/>
      <c r="AR206" s="68"/>
      <c r="AS206" s="68"/>
      <c r="AT206" s="22"/>
      <c r="AU206" s="22"/>
      <c r="AV206" s="22"/>
      <c r="AW206" s="22"/>
      <c r="AX206" s="22"/>
      <c r="AY206" s="22"/>
      <c r="AZ206" s="22"/>
      <c r="BA206" s="22"/>
      <c r="BB206" s="22"/>
      <c r="BC206" s="69"/>
      <c r="BD206" s="69"/>
      <c r="BE206" s="69"/>
      <c r="BF206" s="69"/>
      <c r="BG206" s="69"/>
      <c r="BH206" s="69"/>
      <c r="BI206" s="69"/>
      <c r="BJ206" s="69"/>
      <c r="BK206" s="18"/>
    </row>
    <row r="207" spans="1:63" ht="14.25" outlineLevel="1" thickBot="1">
      <c r="A207" s="12"/>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c r="AE207" s="14"/>
      <c r="AF207" s="14"/>
      <c r="AG207" s="14"/>
      <c r="AZ207" s="16"/>
      <c r="BA207" s="16"/>
      <c r="BB207" s="16"/>
    </row>
    <row r="208" spans="1:63" ht="12.95" customHeight="1" outlineLevel="1">
      <c r="A208" s="12"/>
      <c r="B208" s="29" t="s">
        <v>0</v>
      </c>
      <c r="C208" s="207">
        <f>DATE(YEAR(C198),MONTH(C198)+1,DAY(C198))</f>
        <v>46539</v>
      </c>
      <c r="D208" s="207"/>
      <c r="E208" s="207"/>
      <c r="F208" s="207"/>
      <c r="G208" s="207"/>
      <c r="H208" s="207"/>
      <c r="I208" s="207"/>
      <c r="J208" s="207"/>
      <c r="K208" s="207"/>
      <c r="L208" s="207"/>
      <c r="M208" s="207"/>
      <c r="N208" s="207"/>
      <c r="O208" s="207"/>
      <c r="P208" s="207"/>
      <c r="Q208" s="207"/>
      <c r="R208" s="207"/>
      <c r="S208" s="207"/>
      <c r="T208" s="207"/>
      <c r="U208" s="207"/>
      <c r="V208" s="207"/>
      <c r="W208" s="207"/>
      <c r="X208" s="207"/>
      <c r="Y208" s="207"/>
      <c r="Z208" s="207"/>
      <c r="AA208" s="207"/>
      <c r="AB208" s="207"/>
      <c r="AC208" s="207"/>
      <c r="AD208" s="207"/>
      <c r="AE208" s="207"/>
      <c r="AF208" s="207"/>
      <c r="AG208" s="208"/>
      <c r="AH208" s="209" t="s">
        <v>136</v>
      </c>
      <c r="AI208" s="210"/>
      <c r="AJ208" s="210"/>
      <c r="AK208" s="210"/>
      <c r="AL208" s="211"/>
      <c r="AM208" s="215" t="s">
        <v>50</v>
      </c>
      <c r="AN208" s="216"/>
      <c r="AO208" s="217"/>
      <c r="AP208" s="221" t="s">
        <v>11</v>
      </c>
      <c r="AQ208" s="222"/>
      <c r="AR208" s="199" t="s">
        <v>113</v>
      </c>
      <c r="AS208" s="202" t="s">
        <v>114</v>
      </c>
      <c r="AT208" s="205" t="s">
        <v>15</v>
      </c>
      <c r="AU208" s="155" t="s">
        <v>115</v>
      </c>
      <c r="AV208" s="197" t="s">
        <v>116</v>
      </c>
      <c r="AW208" s="155" t="s">
        <v>118</v>
      </c>
      <c r="AX208" s="197" t="s">
        <v>117</v>
      </c>
      <c r="AY208" s="155" t="s">
        <v>80</v>
      </c>
      <c r="AZ208" s="155" t="s">
        <v>81</v>
      </c>
      <c r="BA208" s="30" t="s">
        <v>82</v>
      </c>
      <c r="BB208" s="30" t="s">
        <v>83</v>
      </c>
      <c r="BC208" s="170" t="s">
        <v>52</v>
      </c>
      <c r="BD208" s="197" t="s">
        <v>119</v>
      </c>
      <c r="BE208" s="197" t="s">
        <v>120</v>
      </c>
      <c r="BF208" s="170" t="s">
        <v>121</v>
      </c>
      <c r="BG208" s="170" t="s">
        <v>122</v>
      </c>
      <c r="BH208" s="41"/>
      <c r="BI208" s="192" t="s">
        <v>100</v>
      </c>
      <c r="BJ208" s="170" t="s">
        <v>61</v>
      </c>
      <c r="BK208" s="125" t="s">
        <v>89</v>
      </c>
    </row>
    <row r="209" spans="1:63" outlineLevel="1">
      <c r="A209" s="12"/>
      <c r="B209" s="32" t="s">
        <v>1</v>
      </c>
      <c r="C209" s="33">
        <f>DATE(YEAR(C208),MONTH(C208),DAY(C208))</f>
        <v>46539</v>
      </c>
      <c r="D209" s="33">
        <f>IF(MONTH(DATE(YEAR(C209),MONTH(C209),DAY(C209)+1))=MONTH($C208),DATE(YEAR(C209),MONTH(C209),DAY(C209)+1),"")</f>
        <v>46540</v>
      </c>
      <c r="E209" s="33">
        <f t="shared" ref="E209:AG209" si="41">IF(MONTH(DATE(YEAR(D209),MONTH(D209),DAY(D209)+1))=MONTH($C208),DATE(YEAR(D209),MONTH(D209),DAY(D209)+1),"")</f>
        <v>46541</v>
      </c>
      <c r="F209" s="33">
        <f t="shared" si="41"/>
        <v>46542</v>
      </c>
      <c r="G209" s="33">
        <f t="shared" si="41"/>
        <v>46543</v>
      </c>
      <c r="H209" s="33">
        <f t="shared" si="41"/>
        <v>46544</v>
      </c>
      <c r="I209" s="33">
        <f t="shared" si="41"/>
        <v>46545</v>
      </c>
      <c r="J209" s="33">
        <f t="shared" si="41"/>
        <v>46546</v>
      </c>
      <c r="K209" s="33">
        <f t="shared" si="41"/>
        <v>46547</v>
      </c>
      <c r="L209" s="33">
        <f t="shared" si="41"/>
        <v>46548</v>
      </c>
      <c r="M209" s="33">
        <f t="shared" si="41"/>
        <v>46549</v>
      </c>
      <c r="N209" s="33">
        <f t="shared" si="41"/>
        <v>46550</v>
      </c>
      <c r="O209" s="33">
        <f t="shared" si="41"/>
        <v>46551</v>
      </c>
      <c r="P209" s="33">
        <f t="shared" si="41"/>
        <v>46552</v>
      </c>
      <c r="Q209" s="33">
        <f t="shared" si="41"/>
        <v>46553</v>
      </c>
      <c r="R209" s="33">
        <f t="shared" si="41"/>
        <v>46554</v>
      </c>
      <c r="S209" s="33">
        <f t="shared" si="41"/>
        <v>46555</v>
      </c>
      <c r="T209" s="33">
        <f t="shared" si="41"/>
        <v>46556</v>
      </c>
      <c r="U209" s="33">
        <f t="shared" si="41"/>
        <v>46557</v>
      </c>
      <c r="V209" s="33">
        <f t="shared" si="41"/>
        <v>46558</v>
      </c>
      <c r="W209" s="33">
        <f t="shared" si="41"/>
        <v>46559</v>
      </c>
      <c r="X209" s="33">
        <f t="shared" si="41"/>
        <v>46560</v>
      </c>
      <c r="Y209" s="33">
        <f t="shared" si="41"/>
        <v>46561</v>
      </c>
      <c r="Z209" s="33">
        <f t="shared" si="41"/>
        <v>46562</v>
      </c>
      <c r="AA209" s="33">
        <f t="shared" si="41"/>
        <v>46563</v>
      </c>
      <c r="AB209" s="33">
        <f t="shared" si="41"/>
        <v>46564</v>
      </c>
      <c r="AC209" s="33">
        <f t="shared" si="41"/>
        <v>46565</v>
      </c>
      <c r="AD209" s="33">
        <f t="shared" si="41"/>
        <v>46566</v>
      </c>
      <c r="AE209" s="33">
        <f t="shared" si="41"/>
        <v>46567</v>
      </c>
      <c r="AF209" s="33">
        <f t="shared" si="41"/>
        <v>46568</v>
      </c>
      <c r="AG209" s="74" t="str">
        <f t="shared" si="41"/>
        <v/>
      </c>
      <c r="AH209" s="212"/>
      <c r="AI209" s="213"/>
      <c r="AJ209" s="213"/>
      <c r="AK209" s="213"/>
      <c r="AL209" s="214"/>
      <c r="AM209" s="218"/>
      <c r="AN209" s="219"/>
      <c r="AO209" s="220"/>
      <c r="AP209" s="223"/>
      <c r="AQ209" s="224"/>
      <c r="AR209" s="200"/>
      <c r="AS209" s="203"/>
      <c r="AT209" s="206"/>
      <c r="AU209" s="157"/>
      <c r="AV209" s="137"/>
      <c r="AW209" s="157"/>
      <c r="AX209" s="137"/>
      <c r="AY209" s="157"/>
      <c r="AZ209" s="157"/>
      <c r="BA209" s="35" t="s">
        <v>78</v>
      </c>
      <c r="BB209" s="35" t="s">
        <v>79</v>
      </c>
      <c r="BC209" s="170"/>
      <c r="BD209" s="198"/>
      <c r="BE209" s="198"/>
      <c r="BF209" s="125"/>
      <c r="BG209" s="125"/>
      <c r="BH209" s="62"/>
      <c r="BI209" s="193"/>
      <c r="BJ209" s="170"/>
      <c r="BK209" s="125"/>
    </row>
    <row r="210" spans="1:63" ht="12.95" customHeight="1" outlineLevel="1">
      <c r="A210" s="12"/>
      <c r="B210" s="32" t="s">
        <v>2</v>
      </c>
      <c r="C210" s="78" t="str">
        <f t="shared" ref="C210:AG210" si="42">TEXT(C209,"aaa")</f>
        <v>火</v>
      </c>
      <c r="D210" s="78" t="str">
        <f t="shared" si="42"/>
        <v>水</v>
      </c>
      <c r="E210" s="78" t="str">
        <f t="shared" si="42"/>
        <v>木</v>
      </c>
      <c r="F210" s="78" t="str">
        <f t="shared" si="42"/>
        <v>金</v>
      </c>
      <c r="G210" s="78" t="str">
        <f t="shared" si="42"/>
        <v>土</v>
      </c>
      <c r="H210" s="78" t="str">
        <f t="shared" si="42"/>
        <v>日</v>
      </c>
      <c r="I210" s="78" t="str">
        <f t="shared" si="42"/>
        <v>月</v>
      </c>
      <c r="J210" s="78" t="str">
        <f t="shared" si="42"/>
        <v>火</v>
      </c>
      <c r="K210" s="78" t="str">
        <f t="shared" si="42"/>
        <v>水</v>
      </c>
      <c r="L210" s="78" t="str">
        <f t="shared" si="42"/>
        <v>木</v>
      </c>
      <c r="M210" s="78" t="str">
        <f t="shared" si="42"/>
        <v>金</v>
      </c>
      <c r="N210" s="78" t="str">
        <f t="shared" si="42"/>
        <v>土</v>
      </c>
      <c r="O210" s="78" t="str">
        <f t="shared" si="42"/>
        <v>日</v>
      </c>
      <c r="P210" s="78" t="str">
        <f t="shared" si="42"/>
        <v>月</v>
      </c>
      <c r="Q210" s="78" t="str">
        <f t="shared" si="42"/>
        <v>火</v>
      </c>
      <c r="R210" s="78" t="str">
        <f t="shared" si="42"/>
        <v>水</v>
      </c>
      <c r="S210" s="78" t="str">
        <f t="shared" si="42"/>
        <v>木</v>
      </c>
      <c r="T210" s="78" t="str">
        <f t="shared" si="42"/>
        <v>金</v>
      </c>
      <c r="U210" s="78" t="str">
        <f t="shared" si="42"/>
        <v>土</v>
      </c>
      <c r="V210" s="78" t="str">
        <f t="shared" si="42"/>
        <v>日</v>
      </c>
      <c r="W210" s="78" t="str">
        <f t="shared" si="42"/>
        <v>月</v>
      </c>
      <c r="X210" s="78" t="str">
        <f t="shared" si="42"/>
        <v>火</v>
      </c>
      <c r="Y210" s="78" t="str">
        <f t="shared" si="42"/>
        <v>水</v>
      </c>
      <c r="Z210" s="78" t="str">
        <f t="shared" si="42"/>
        <v>木</v>
      </c>
      <c r="AA210" s="78" t="str">
        <f t="shared" si="42"/>
        <v>金</v>
      </c>
      <c r="AB210" s="78" t="str">
        <f t="shared" si="42"/>
        <v>土</v>
      </c>
      <c r="AC210" s="78" t="str">
        <f t="shared" si="42"/>
        <v>日</v>
      </c>
      <c r="AD210" s="78" t="str">
        <f t="shared" si="42"/>
        <v>月</v>
      </c>
      <c r="AE210" s="78" t="str">
        <f t="shared" si="42"/>
        <v>火</v>
      </c>
      <c r="AF210" s="78" t="str">
        <f t="shared" si="42"/>
        <v>水</v>
      </c>
      <c r="AG210" s="79" t="str">
        <f t="shared" si="42"/>
        <v/>
      </c>
      <c r="AH210" s="194" t="s">
        <v>90</v>
      </c>
      <c r="AI210" s="195" t="s">
        <v>91</v>
      </c>
      <c r="AJ210" s="195" t="s">
        <v>92</v>
      </c>
      <c r="AK210" s="195" t="s">
        <v>93</v>
      </c>
      <c r="AL210" s="196" t="s">
        <v>94</v>
      </c>
      <c r="AM210" s="177" t="s">
        <v>44</v>
      </c>
      <c r="AN210" s="178" t="s">
        <v>12</v>
      </c>
      <c r="AO210" s="179" t="s">
        <v>51</v>
      </c>
      <c r="AP210" s="180" t="s">
        <v>44</v>
      </c>
      <c r="AQ210" s="183" t="s">
        <v>13</v>
      </c>
      <c r="AR210" s="201"/>
      <c r="AS210" s="204"/>
      <c r="AT210" s="186">
        <f>COUNT(C209:AG209)</f>
        <v>30</v>
      </c>
      <c r="AU210" s="155">
        <f>AT210-AR212</f>
        <v>30</v>
      </c>
      <c r="AV210" s="170">
        <f>SUM(AU$8:AU213)</f>
        <v>602</v>
      </c>
      <c r="AW210" s="155">
        <f>AT210-AR214</f>
        <v>30</v>
      </c>
      <c r="AX210" s="170">
        <f>SUM(AW$8:AW213)</f>
        <v>602</v>
      </c>
      <c r="AY210" s="170">
        <f>COUNTIF(C213:AG213,"○")+COUNTIF(C213:AG213,"●")</f>
        <v>0</v>
      </c>
      <c r="AZ210" s="170">
        <f>SUM(AY$9:AY214)</f>
        <v>0</v>
      </c>
      <c r="BA210" s="170">
        <f>COUNTIF(C215:AG215,"○")+COUNTIF(C215:AG215,"●")</f>
        <v>0</v>
      </c>
      <c r="BB210" s="170">
        <f>SUM(BA$10:BA215)</f>
        <v>0</v>
      </c>
      <c r="BC210" s="125">
        <f>COUNTIF(C210:AG210,"土")+COUNTIF(C210:AG210,"日")</f>
        <v>8</v>
      </c>
      <c r="BD210" s="137"/>
      <c r="BE210" s="137"/>
      <c r="BF210" s="125" t="str">
        <f ca="1">IF(OR(BD211/AU210&lt;0.285,BD211=0),"特例","特例なし")</f>
        <v>特例</v>
      </c>
      <c r="BG210" s="125" t="str">
        <f ca="1">IF(OR(BE211/AW210&lt;0.285,BE211=0),"特例","特例なし")</f>
        <v>特例</v>
      </c>
      <c r="BH210" s="171" t="s">
        <v>108</v>
      </c>
      <c r="BI210" s="173">
        <f>ABS(IF(WEEKDAY(C208,3)=0,7,WEEKDAY(C208,3)-7))</f>
        <v>6</v>
      </c>
      <c r="BJ210" s="125">
        <f ca="1">IF($AO$340="計画",IF(AU210=0,1,IF(AO213="達成",1,IF(AO213="達成※",1,0))),IF(AW210=0,1,IF(AO215="達成",1,IF(AO215="達成※",1,0))))</f>
        <v>0</v>
      </c>
      <c r="BK210" s="125">
        <f ca="1">IF($AO$340="計画",IF(COUNTIF(AH214:AL214,"未")=0,1,0),IF(COUNTIF(AH216:AL216,"未")=0,1,0))</f>
        <v>0</v>
      </c>
    </row>
    <row r="211" spans="1:63" ht="28.5" outlineLevel="1">
      <c r="A211" s="12"/>
      <c r="B211" s="169" t="s">
        <v>3</v>
      </c>
      <c r="C211" s="167" t="str">
        <f>IFERROR(VLOOKUP(C209,祝日一覧!$A:$C,3,FALSE),"")</f>
        <v/>
      </c>
      <c r="D211" s="167" t="str">
        <f>IFERROR(VLOOKUP(D209,祝日一覧!$A:$C,3,FALSE),"")</f>
        <v/>
      </c>
      <c r="E211" s="167" t="str">
        <f>IFERROR(VLOOKUP(E209,祝日一覧!$A:$C,3,FALSE),"")</f>
        <v/>
      </c>
      <c r="F211" s="167" t="str">
        <f>IFERROR(VLOOKUP(F209,祝日一覧!$A:$C,3,FALSE),"")</f>
        <v/>
      </c>
      <c r="G211" s="167" t="str">
        <f>IFERROR(VLOOKUP(G209,祝日一覧!$A:$C,3,FALSE),"")</f>
        <v/>
      </c>
      <c r="H211" s="167" t="str">
        <f>IFERROR(VLOOKUP(H209,祝日一覧!$A:$C,3,FALSE),"")</f>
        <v/>
      </c>
      <c r="I211" s="167" t="str">
        <f>IFERROR(VLOOKUP(I209,祝日一覧!$A:$C,3,FALSE),"")</f>
        <v/>
      </c>
      <c r="J211" s="167" t="str">
        <f>IFERROR(VLOOKUP(J209,祝日一覧!$A:$C,3,FALSE),"")</f>
        <v/>
      </c>
      <c r="K211" s="167" t="str">
        <f>IFERROR(VLOOKUP(K209,祝日一覧!$A:$C,3,FALSE),"")</f>
        <v/>
      </c>
      <c r="L211" s="167" t="str">
        <f>IFERROR(VLOOKUP(L209,祝日一覧!$A:$C,3,FALSE),"")</f>
        <v/>
      </c>
      <c r="M211" s="167" t="str">
        <f>IFERROR(VLOOKUP(M209,祝日一覧!$A:$C,3,FALSE),"")</f>
        <v/>
      </c>
      <c r="N211" s="167" t="str">
        <f>IFERROR(VLOOKUP(N209,祝日一覧!$A:$C,3,FALSE),"")</f>
        <v/>
      </c>
      <c r="O211" s="167" t="str">
        <f>IFERROR(VLOOKUP(O209,祝日一覧!$A:$C,3,FALSE),"")</f>
        <v/>
      </c>
      <c r="P211" s="167" t="str">
        <f>IFERROR(VLOOKUP(P209,祝日一覧!$A:$C,3,FALSE),"")</f>
        <v/>
      </c>
      <c r="Q211" s="167" t="str">
        <f>IFERROR(VLOOKUP(Q209,祝日一覧!$A:$C,3,FALSE),"")</f>
        <v/>
      </c>
      <c r="R211" s="167" t="str">
        <f>IFERROR(VLOOKUP(R209,祝日一覧!$A:$C,3,FALSE),"")</f>
        <v/>
      </c>
      <c r="S211" s="167" t="str">
        <f>IFERROR(VLOOKUP(S209,祝日一覧!$A:$C,3,FALSE),"")</f>
        <v/>
      </c>
      <c r="T211" s="167" t="str">
        <f>IFERROR(VLOOKUP(T209,祝日一覧!$A:$C,3,FALSE),"")</f>
        <v/>
      </c>
      <c r="U211" s="167" t="str">
        <f>IFERROR(VLOOKUP(U209,祝日一覧!$A:$C,3,FALSE),"")</f>
        <v/>
      </c>
      <c r="V211" s="167" t="str">
        <f>IFERROR(VLOOKUP(V209,祝日一覧!$A:$C,3,FALSE),"")</f>
        <v/>
      </c>
      <c r="W211" s="167" t="str">
        <f>IFERROR(VLOOKUP(W209,祝日一覧!$A:$C,3,FALSE),"")</f>
        <v/>
      </c>
      <c r="X211" s="167" t="str">
        <f>IFERROR(VLOOKUP(X209,祝日一覧!$A:$C,3,FALSE),"")</f>
        <v/>
      </c>
      <c r="Y211" s="167" t="str">
        <f>IFERROR(VLOOKUP(Y209,祝日一覧!$A:$C,3,FALSE),"")</f>
        <v/>
      </c>
      <c r="Z211" s="167" t="str">
        <f>IFERROR(VLOOKUP(Z209,祝日一覧!$A:$C,3,FALSE),"")</f>
        <v/>
      </c>
      <c r="AA211" s="167" t="str">
        <f>IFERROR(VLOOKUP(AA209,祝日一覧!$A:$C,3,FALSE),"")</f>
        <v/>
      </c>
      <c r="AB211" s="167" t="str">
        <f>IFERROR(VLOOKUP(AB209,祝日一覧!$A:$C,3,FALSE),"")</f>
        <v/>
      </c>
      <c r="AC211" s="167" t="str">
        <f>IFERROR(VLOOKUP(AC209,祝日一覧!$A:$C,3,FALSE),"")</f>
        <v/>
      </c>
      <c r="AD211" s="167" t="str">
        <f>IFERROR(VLOOKUP(AD209,祝日一覧!$A:$C,3,FALSE),"")</f>
        <v/>
      </c>
      <c r="AE211" s="167" t="str">
        <f>IFERROR(VLOOKUP(AE209,祝日一覧!$A:$C,3,FALSE),"")</f>
        <v/>
      </c>
      <c r="AF211" s="167" t="str">
        <f>IFERROR(VLOOKUP(AF209,祝日一覧!$A:$C,3,FALSE),"")</f>
        <v/>
      </c>
      <c r="AG211" s="168" t="str">
        <f>IFERROR(VLOOKUP(AG209,祝日一覧!$A:$C,3,FALSE),"")</f>
        <v/>
      </c>
      <c r="AH211" s="194"/>
      <c r="AI211" s="195"/>
      <c r="AJ211" s="195"/>
      <c r="AK211" s="195"/>
      <c r="AL211" s="196"/>
      <c r="AM211" s="177"/>
      <c r="AN211" s="178"/>
      <c r="AO211" s="179"/>
      <c r="AP211" s="181"/>
      <c r="AQ211" s="184"/>
      <c r="AR211" s="39" t="s">
        <v>84</v>
      </c>
      <c r="AS211" s="40" t="s">
        <v>84</v>
      </c>
      <c r="AT211" s="186"/>
      <c r="AU211" s="156"/>
      <c r="AV211" s="170"/>
      <c r="AW211" s="156"/>
      <c r="AX211" s="170"/>
      <c r="AY211" s="170"/>
      <c r="AZ211" s="170"/>
      <c r="BA211" s="170"/>
      <c r="BB211" s="170"/>
      <c r="BC211" s="125"/>
      <c r="BD211" s="174">
        <f ca="1">BC210-AS212</f>
        <v>8</v>
      </c>
      <c r="BE211" s="174">
        <f ca="1">BC210-AS214</f>
        <v>8</v>
      </c>
      <c r="BF211" s="125"/>
      <c r="BG211" s="125"/>
      <c r="BH211" s="172"/>
      <c r="BI211" s="173">
        <f>WEEKDAY(C207,3)</f>
        <v>5</v>
      </c>
      <c r="BJ211" s="125"/>
      <c r="BK211" s="125"/>
    </row>
    <row r="212" spans="1:63" ht="54" outlineLevel="1">
      <c r="A212" s="43"/>
      <c r="B212" s="169"/>
      <c r="C212" s="167"/>
      <c r="D212" s="167"/>
      <c r="E212" s="167"/>
      <c r="F212" s="167"/>
      <c r="G212" s="167"/>
      <c r="H212" s="167"/>
      <c r="I212" s="167"/>
      <c r="J212" s="167"/>
      <c r="K212" s="167"/>
      <c r="L212" s="167"/>
      <c r="M212" s="167"/>
      <c r="N212" s="167"/>
      <c r="O212" s="167"/>
      <c r="P212" s="167"/>
      <c r="Q212" s="167"/>
      <c r="R212" s="167"/>
      <c r="S212" s="167"/>
      <c r="T212" s="167"/>
      <c r="U212" s="167"/>
      <c r="V212" s="167"/>
      <c r="W212" s="167"/>
      <c r="X212" s="167"/>
      <c r="Y212" s="167"/>
      <c r="Z212" s="167"/>
      <c r="AA212" s="167"/>
      <c r="AB212" s="167"/>
      <c r="AC212" s="167"/>
      <c r="AD212" s="167"/>
      <c r="AE212" s="167"/>
      <c r="AF212" s="167"/>
      <c r="AG212" s="168"/>
      <c r="AH212" s="86" t="str">
        <f>IF($BI210=7,DBCS(1&amp;"日～"&amp;7&amp;"日"),DBCS("前"&amp;DAY(EOMONTH($C208-1,0))-6+$BI210&amp;"日～"&amp;$BI210&amp;"日"))</f>
        <v>前３１日～６日</v>
      </c>
      <c r="AI212" s="45" t="str">
        <f>DBCS($BI210+1&amp;"日～"&amp;$BI210+7&amp;"日")</f>
        <v>７日～１３日</v>
      </c>
      <c r="AJ212" s="45" t="str">
        <f>DBCS($BI210+8&amp;"日～"&amp;$BI210+14&amp;"日")</f>
        <v>１４日～２０日</v>
      </c>
      <c r="AK212" s="45" t="str">
        <f>DBCS($BI210+15&amp;"日～"&amp;$BI210+21&amp;"日")</f>
        <v>２１日～２７日</v>
      </c>
      <c r="AL212" s="46" t="str">
        <f>IF(AND(BI210=7,BI213=0),"-",IF($BI215=3,"-",DBCS($BI210+22&amp;"日～"&amp;$BI210+28&amp;"日")))</f>
        <v>-</v>
      </c>
      <c r="AM212" s="177"/>
      <c r="AN212" s="178"/>
      <c r="AO212" s="179"/>
      <c r="AP212" s="182"/>
      <c r="AQ212" s="185"/>
      <c r="AR212" s="39">
        <f>COUNTIF(C213:AG214,"外")</f>
        <v>0</v>
      </c>
      <c r="AS212" s="40">
        <f ca="1">COUNTIF(OFFSET(C213,0,MAX(5-WEEKDAY(C208,3),0),1,MIN(7-WEEKDAY(C208,3),2)),"外")+COUNTIF(OFFSET(C213,0,MAX(5-WEEKDAY(C208,3),0)+7,1,2),"外")+COUNTIF(OFFSET(C213,0,MAX(5-WEEKDAY(C208,3),0)+14,1,2),"外")+COUNTIF(OFFSET(C213,0,MAX(5-WEEKDAY(C208,3),0)+21,1,2),"外")+IF(BI212-BI210&lt;27,0,COUNTIF(OFFSET(C213,0,BI210+26,1,MIN(7-BI213,2)),"外"))</f>
        <v>0</v>
      </c>
      <c r="AT212" s="186"/>
      <c r="AU212" s="156"/>
      <c r="AV212" s="170"/>
      <c r="AW212" s="156"/>
      <c r="AX212" s="170"/>
      <c r="AY212" s="170"/>
      <c r="AZ212" s="170"/>
      <c r="BA212" s="170"/>
      <c r="BB212" s="170"/>
      <c r="BC212" s="125"/>
      <c r="BD212" s="175"/>
      <c r="BE212" s="175"/>
      <c r="BF212" s="125"/>
      <c r="BG212" s="125"/>
      <c r="BH212" s="47" t="s">
        <v>109</v>
      </c>
      <c r="BI212" s="48">
        <f>DAY(EOMONTH(C208,0))</f>
        <v>30</v>
      </c>
      <c r="BJ212" s="125"/>
      <c r="BK212" s="125"/>
    </row>
    <row r="213" spans="1:63" ht="26.45" customHeight="1" outlineLevel="1">
      <c r="A213" s="52"/>
      <c r="B213" s="161" t="s">
        <v>88</v>
      </c>
      <c r="C213" s="123"/>
      <c r="D213" s="123"/>
      <c r="E213" s="123"/>
      <c r="F213" s="123"/>
      <c r="G213" s="123"/>
      <c r="H213" s="123"/>
      <c r="I213" s="123"/>
      <c r="J213" s="123"/>
      <c r="K213" s="123"/>
      <c r="L213" s="123"/>
      <c r="M213" s="123"/>
      <c r="N213" s="123"/>
      <c r="O213" s="123"/>
      <c r="P213" s="123"/>
      <c r="Q213" s="123"/>
      <c r="R213" s="123"/>
      <c r="S213" s="123"/>
      <c r="T213" s="123"/>
      <c r="U213" s="123"/>
      <c r="V213" s="123"/>
      <c r="W213" s="123"/>
      <c r="X213" s="123"/>
      <c r="Y213" s="123"/>
      <c r="Z213" s="123"/>
      <c r="AA213" s="123"/>
      <c r="AB213" s="123"/>
      <c r="AC213" s="123"/>
      <c r="AD213" s="123"/>
      <c r="AE213" s="123"/>
      <c r="AF213" s="123"/>
      <c r="AG213" s="143"/>
      <c r="AH213" s="53">
        <f ca="1">IF(BI210=7,COUNTIF(OFFSET($C213,0,0,1,$BI210),"○")+COUNTIF(OFFSET($C213,0,$BI210,1,7),"●"),COUNTIF(OFFSET($C213,0,0,1,$BI210),"○")+COUNTIF(OFFSET($C213,-10,DAY(EOMONTH(C208-1,0))-7+BI210,1,7-$BI210),"○")+COUNTIF(OFFSET(C213,0,BI210,1,7),"●"))</f>
        <v>0</v>
      </c>
      <c r="AI213" s="54">
        <f ca="1">COUNTIF(OFFSET($C213,0,$BI210,1,7),"○")+COUNTIF(OFFSET($C213,0,$BI210+7,1,7),"●")</f>
        <v>0</v>
      </c>
      <c r="AJ213" s="54">
        <f ca="1">COUNTIF(OFFSET($C213,0,$BI210+7,1,7),"○")+COUNTIF(OFFSET($C213,0,$BI210+14,1,7),"●")</f>
        <v>0</v>
      </c>
      <c r="AK213" s="54">
        <f ca="1">IF(BI215=3,COUNTIF(OFFSET($C213,0,$BI210+14,1,7),"○")+IFERROR(COUNTIF(OFFSET(C213,0,BI210+22,1,BI213),"●"),0)+COUNTIF(OFFSET(C213,10,0,1,7-BI213),"●"),COUNTIF(OFFSET($C213,0,$BI210+14,1,7),"○")+COUNTIF(OFFSET($C213,0,$BI210+21,1,7),"●"))</f>
        <v>0</v>
      </c>
      <c r="AL213" s="55" t="str">
        <f ca="1">IF((BI215+SIGN(BI210))&lt;5,"-",IF(BI213=0,COUNTIF(OFFSET(C213,0,BI210+21,1,7),"○")+COUNTIF(OFFSET(C213,10,0,1,7-BI213),"●"),COUNTIF(OFFSET(C213,0,BI210+21,1,7),"○")+COUNTIF(OFFSET(C213,0,BI210+28,1,BI213),"●")+COUNTIF(OFFSET(C213,10,1,7-BI213,),"●")))</f>
        <v>-</v>
      </c>
      <c r="AM213" s="145">
        <f>AY210</f>
        <v>0</v>
      </c>
      <c r="AN213" s="147">
        <f>IF(AU210=0,"対象外",AM213/AU210)</f>
        <v>0</v>
      </c>
      <c r="AO213" s="149" t="str">
        <f ca="1">IF(AU210=0,"対象外",IF(AM213/AU210&gt;=0.285,"達成",IF(AM213&gt;=BF213,"達成※","未")))</f>
        <v>未</v>
      </c>
      <c r="AP213" s="151">
        <f>AZ210</f>
        <v>0</v>
      </c>
      <c r="AQ213" s="153">
        <f>IFERROR(AP213/AV210,"")</f>
        <v>0</v>
      </c>
      <c r="AR213" s="39" t="s">
        <v>85</v>
      </c>
      <c r="AS213" s="40" t="s">
        <v>85</v>
      </c>
      <c r="AT213" s="186"/>
      <c r="AU213" s="156"/>
      <c r="AV213" s="170"/>
      <c r="AW213" s="156"/>
      <c r="AX213" s="170"/>
      <c r="AY213" s="170"/>
      <c r="AZ213" s="170"/>
      <c r="BA213" s="170"/>
      <c r="BB213" s="170"/>
      <c r="BC213" s="125"/>
      <c r="BD213" s="175"/>
      <c r="BE213" s="175"/>
      <c r="BF213" s="125">
        <f ca="1">IF(OR(BD211/AU210&lt;0.285,BD211=0),BD211,"-")</f>
        <v>8</v>
      </c>
      <c r="BG213" s="174">
        <f ca="1">IF(OR(BE211/AW210&lt;0.285,BE211=0),BE211,"-")</f>
        <v>8</v>
      </c>
      <c r="BH213" s="56" t="s">
        <v>110</v>
      </c>
      <c r="BI213" s="57">
        <f>MOD(BI212-BI210,7)</f>
        <v>3</v>
      </c>
      <c r="BJ213" s="125"/>
      <c r="BK213" s="125"/>
    </row>
    <row r="214" spans="1:63" ht="12.95" customHeight="1" outlineLevel="1">
      <c r="A214" s="52"/>
      <c r="B214" s="161"/>
      <c r="C214" s="123"/>
      <c r="D214" s="123"/>
      <c r="E214" s="123"/>
      <c r="F214" s="123"/>
      <c r="G214" s="123"/>
      <c r="H214" s="123"/>
      <c r="I214" s="123"/>
      <c r="J214" s="123"/>
      <c r="K214" s="123"/>
      <c r="L214" s="123"/>
      <c r="M214" s="123"/>
      <c r="N214" s="123"/>
      <c r="O214" s="123"/>
      <c r="P214" s="123"/>
      <c r="Q214" s="123"/>
      <c r="R214" s="123"/>
      <c r="S214" s="123"/>
      <c r="T214" s="123"/>
      <c r="U214" s="123"/>
      <c r="V214" s="123"/>
      <c r="W214" s="123"/>
      <c r="X214" s="123"/>
      <c r="Y214" s="123"/>
      <c r="Z214" s="123"/>
      <c r="AA214" s="123"/>
      <c r="AB214" s="123"/>
      <c r="AC214" s="123"/>
      <c r="AD214" s="123"/>
      <c r="AE214" s="123"/>
      <c r="AF214" s="123"/>
      <c r="AG214" s="143"/>
      <c r="AH214" s="58" t="str">
        <f ca="1">IF(BI210=1,
IF((2-COUNTIF(OFFSET(C213,0,0,1,1),"外")-COUNTIF(OFFSET(C213,-10,BI202-1),"外"))&lt;=AH213,"達成","未"),
IF((2-COUNTIF(OFFSET(C213,0,MAX(5-WEEKDAY(C208,3),0),1,2),"外"))&lt;=AH213,"達成","未"))</f>
        <v>未</v>
      </c>
      <c r="AI214" s="54" t="str">
        <f ca="1">IF((2-COUNTIF(OFFSET($C213,0,$BI210+5,1,2),"外"))&lt;=AI213,"達成","未")</f>
        <v>未</v>
      </c>
      <c r="AJ214" s="54" t="str">
        <f ca="1">IF((2-COUNTIF(OFFSET($C213,0,$BI210+12,1,2),"外"))&lt;=AJ213,"達成","未")</f>
        <v>未</v>
      </c>
      <c r="AK214" s="54" t="str">
        <f ca="1">IF((2-COUNTIF(OFFSET($C213,0,$BI210+19,1,2),"外"))&lt;=AK213,"達成","未")</f>
        <v>未</v>
      </c>
      <c r="AL214" s="55" t="str">
        <f ca="1">IF((BI215+SIGN(BI210))&lt;5,"-",IF((2-COUNTIF(OFFSET($C213,0,$BI210+26,1,2),"外"))&lt;=AL213,"達成","未"))</f>
        <v>-</v>
      </c>
      <c r="AM214" s="163"/>
      <c r="AN214" s="164"/>
      <c r="AO214" s="165"/>
      <c r="AP214" s="166"/>
      <c r="AQ214" s="187"/>
      <c r="AR214" s="188">
        <f>COUNTIF(C215:AG216,"外")</f>
        <v>0</v>
      </c>
      <c r="AS214" s="190">
        <f ca="1">COUNTIF(OFFSET(C215,0,MAX(5-WEEKDAY(C208,3),0),1,MIN(7-WEEKDAY(C208,3),2)),"外")+COUNTIF(OFFSET(C215,0,MAX(5-WEEKDAY(C208,3),0)+7,1,2),"外")+COUNTIF(OFFSET(C215,0,MAX(5-WEEKDAY(C208,3),0)+14,1,2),"外")+COUNTIF(OFFSET(C215,0,MAX(5-WEEKDAY(C208,3),0)+21,1,2),"外")+IF(BI212-BI210&lt;27,0,COUNTIF(OFFSET(C215,0,BI210+26,1,MIN(7-BI213,2)),"外"))</f>
        <v>0</v>
      </c>
      <c r="AT214" s="186"/>
      <c r="AU214" s="156"/>
      <c r="AV214" s="170"/>
      <c r="AW214" s="156"/>
      <c r="AX214" s="170"/>
      <c r="AY214" s="170"/>
      <c r="AZ214" s="170"/>
      <c r="BA214" s="170"/>
      <c r="BB214" s="170"/>
      <c r="BC214" s="125"/>
      <c r="BD214" s="175"/>
      <c r="BE214" s="175"/>
      <c r="BF214" s="125"/>
      <c r="BG214" s="175"/>
      <c r="BH214" s="59" t="s">
        <v>112</v>
      </c>
      <c r="BI214" s="57">
        <f>SIGN(BI210)+SIGN(BI213)+BI215</f>
        <v>5</v>
      </c>
      <c r="BJ214" s="125"/>
      <c r="BK214" s="125"/>
    </row>
    <row r="215" spans="1:63" ht="26.45" customHeight="1" outlineLevel="1">
      <c r="A215" s="52"/>
      <c r="B215" s="161" t="s">
        <v>137</v>
      </c>
      <c r="C215" s="123"/>
      <c r="D215" s="123"/>
      <c r="E215" s="123"/>
      <c r="F215" s="123"/>
      <c r="G215" s="123"/>
      <c r="H215" s="123"/>
      <c r="I215" s="123"/>
      <c r="J215" s="123"/>
      <c r="K215" s="123"/>
      <c r="L215" s="123"/>
      <c r="M215" s="123"/>
      <c r="N215" s="123"/>
      <c r="O215" s="123"/>
      <c r="P215" s="123"/>
      <c r="Q215" s="123"/>
      <c r="R215" s="123"/>
      <c r="S215" s="123"/>
      <c r="T215" s="123"/>
      <c r="U215" s="123"/>
      <c r="V215" s="123"/>
      <c r="W215" s="123"/>
      <c r="X215" s="123"/>
      <c r="Y215" s="123"/>
      <c r="Z215" s="123"/>
      <c r="AA215" s="123"/>
      <c r="AB215" s="123"/>
      <c r="AC215" s="123"/>
      <c r="AD215" s="123"/>
      <c r="AE215" s="123"/>
      <c r="AF215" s="123"/>
      <c r="AG215" s="143"/>
      <c r="AH215" s="53">
        <f ca="1">IF(BI210=7,COUNTIF(OFFSET($C215,0,0,1,$BI210),"○")+COUNTIF(OFFSET($C215,0,$BI210,1,7),"●"),COUNTIF(OFFSET($C215,0,0,1,$BI210),"○")+COUNTIF(OFFSET($C215,-10,DAY(EOMONTH(C208-1,0))-7+BI210,1,7-$BI210),"○")+COUNTIF(OFFSET(C215,0,BI210,1,7),"●"))</f>
        <v>0</v>
      </c>
      <c r="AI215" s="60">
        <f ca="1">COUNTIF(OFFSET($C215,0,$BI210,1,7),"○")+COUNTIF(OFFSET($C215,0,$BI210+7,1,7),"●")</f>
        <v>0</v>
      </c>
      <c r="AJ215" s="60">
        <f ca="1">COUNTIF(OFFSET($C215,0,$BI210+7,1,7),"○")+COUNTIF(OFFSET($C215,0,$BI210+14,1,7),"●")</f>
        <v>0</v>
      </c>
      <c r="AK215" s="60">
        <f ca="1">IF(BI215=3,COUNTIF(OFFSET($C215,0,$BI210+14,1,7),"○")+IFERROR(COUNTIF(OFFSET(C215,0,BI210+22,1,BI213),"●"),0)+COUNTIF(OFFSET(C215,10,0,1,7-BI213),"●"),COUNTIF(OFFSET($C215,0,$BI210+14,1,7),"○")+COUNTIF(OFFSET($C215,0,$BI210+21,1,7),"●"))</f>
        <v>0</v>
      </c>
      <c r="AL215" s="61" t="str">
        <f ca="1">IF((BI215+SIGN(BI210))&lt;5,"-",IF(BI213=0,COUNTIF(OFFSET(C215,0,BI210+21,1,7),"○")+COUNTIF(OFFSET(C215,10,0,1,7-BI213),"●"),COUNTIF(OFFSET(C215,0,BI210+21,1,7),"○")+COUNTIF(OFFSET(C215,0,BI210+28,1,BI213),"●")+COUNTIF(OFFSET(C215,10,1,7-BI213,),"●")))</f>
        <v>-</v>
      </c>
      <c r="AM215" s="145">
        <f>BA210</f>
        <v>0</v>
      </c>
      <c r="AN215" s="147">
        <f>IF(AU210=0,"対象外",AM215/AU210)</f>
        <v>0</v>
      </c>
      <c r="AO215" s="149" t="str">
        <f ca="1">IF(AU210=0,"対象外",IF(AM215/AU210&gt;=0.285,"達成",IF(AM215&gt;=BG213,"達成※","未")))</f>
        <v>未</v>
      </c>
      <c r="AP215" s="151">
        <f>BB210</f>
        <v>0</v>
      </c>
      <c r="AQ215" s="153">
        <f>IFERROR(AP215/AX210,"")</f>
        <v>0</v>
      </c>
      <c r="AR215" s="189"/>
      <c r="AS215" s="191"/>
      <c r="AT215" s="186"/>
      <c r="AU215" s="157"/>
      <c r="AV215" s="170"/>
      <c r="AW215" s="157"/>
      <c r="AX215" s="170"/>
      <c r="AY215" s="170"/>
      <c r="AZ215" s="170"/>
      <c r="BA215" s="170"/>
      <c r="BB215" s="170"/>
      <c r="BC215" s="125"/>
      <c r="BD215" s="176"/>
      <c r="BE215" s="176"/>
      <c r="BF215" s="125"/>
      <c r="BG215" s="176"/>
      <c r="BH215" s="63" t="s">
        <v>111</v>
      </c>
      <c r="BI215" s="92">
        <f>ROUNDDOWN((BI212-BI210)/7,0)</f>
        <v>3</v>
      </c>
      <c r="BJ215" s="125"/>
      <c r="BK215" s="125"/>
    </row>
    <row r="216" spans="1:63" ht="14.25" outlineLevel="1" thickBot="1">
      <c r="A216" s="52"/>
      <c r="B216" s="162"/>
      <c r="C216" s="142"/>
      <c r="D216" s="142"/>
      <c r="E216" s="142"/>
      <c r="F216" s="142"/>
      <c r="G216" s="142"/>
      <c r="H216" s="142"/>
      <c r="I216" s="142"/>
      <c r="J216" s="142"/>
      <c r="K216" s="142"/>
      <c r="L216" s="142"/>
      <c r="M216" s="142"/>
      <c r="N216" s="142"/>
      <c r="O216" s="142"/>
      <c r="P216" s="142"/>
      <c r="Q216" s="142"/>
      <c r="R216" s="142"/>
      <c r="S216" s="142"/>
      <c r="T216" s="142"/>
      <c r="U216" s="142"/>
      <c r="V216" s="142"/>
      <c r="W216" s="142"/>
      <c r="X216" s="142"/>
      <c r="Y216" s="142"/>
      <c r="Z216" s="142"/>
      <c r="AA216" s="142"/>
      <c r="AB216" s="142"/>
      <c r="AC216" s="142"/>
      <c r="AD216" s="142"/>
      <c r="AE216" s="142"/>
      <c r="AF216" s="142"/>
      <c r="AG216" s="144"/>
      <c r="AH216" s="77" t="str">
        <f ca="1">IF(BI210=1,
IF((2-COUNTIF(OFFSET(C215,0,0,1,1),"外")-COUNTIF(OFFSET(C215,-10,BI202-1),"外"))&lt;=AH215,"達成","未"),
IF((2-COUNTIF(OFFSET(C215,0,MAX(5-WEEKDAY(C208,3),0),1,2),"外"))&lt;=AH215,"達成","未"))</f>
        <v>未</v>
      </c>
      <c r="AI216" s="66" t="str">
        <f ca="1">IF((2-COUNTIF(OFFSET($C215,0,$BI210+5,1,2),"外"))&lt;=AI215,"達成","未")</f>
        <v>未</v>
      </c>
      <c r="AJ216" s="66" t="str">
        <f ca="1">IF((2-COUNTIF(OFFSET($C215,0,$BI210+12,1,2),"外"))&lt;=AJ215,"達成","未")</f>
        <v>未</v>
      </c>
      <c r="AK216" s="66" t="str">
        <f ca="1">IF((2-COUNTIF(OFFSET($C215,0,$BI210+19,1,2),"外"))&lt;=AK215,"達成","未")</f>
        <v>未</v>
      </c>
      <c r="AL216" s="67" t="str">
        <f ca="1">IF((BI215+SIGN(BI210))&lt;5,"-",IF((2-COUNTIF(OFFSET($C215,0,$BI210+26,1,2),"外"))&lt;=AL215,"達成","未"))</f>
        <v>-</v>
      </c>
      <c r="AM216" s="146"/>
      <c r="AN216" s="148"/>
      <c r="AO216" s="150"/>
      <c r="AP216" s="152"/>
      <c r="AQ216" s="154"/>
      <c r="AR216" s="68"/>
      <c r="AS216" s="68"/>
      <c r="AT216" s="22"/>
      <c r="AU216" s="22"/>
      <c r="AV216" s="22"/>
      <c r="AW216" s="22"/>
      <c r="AX216" s="22"/>
      <c r="AY216" s="22"/>
      <c r="AZ216" s="22"/>
      <c r="BA216" s="22"/>
      <c r="BB216" s="22"/>
      <c r="BC216" s="69"/>
      <c r="BD216" s="69"/>
      <c r="BE216" s="69"/>
      <c r="BF216" s="69"/>
      <c r="BG216" s="69"/>
      <c r="BH216" s="69"/>
      <c r="BI216" s="69"/>
      <c r="BJ216" s="69"/>
      <c r="BK216" s="18"/>
    </row>
    <row r="217" spans="1:63" ht="14.25" outlineLevel="1" thickBot="1">
      <c r="A217" s="12"/>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Z217" s="16"/>
      <c r="BA217" s="16"/>
      <c r="BB217" s="16"/>
    </row>
    <row r="218" spans="1:63" ht="12.95" customHeight="1" outlineLevel="1">
      <c r="A218" s="12"/>
      <c r="B218" s="29" t="s">
        <v>0</v>
      </c>
      <c r="C218" s="207">
        <f>DATE(YEAR(C208),MONTH(C208)+1,DAY(C208))</f>
        <v>46569</v>
      </c>
      <c r="D218" s="207"/>
      <c r="E218" s="207"/>
      <c r="F218" s="207"/>
      <c r="G218" s="207"/>
      <c r="H218" s="207"/>
      <c r="I218" s="207"/>
      <c r="J218" s="207"/>
      <c r="K218" s="207"/>
      <c r="L218" s="207"/>
      <c r="M218" s="207"/>
      <c r="N218" s="207"/>
      <c r="O218" s="207"/>
      <c r="P218" s="207"/>
      <c r="Q218" s="207"/>
      <c r="R218" s="207"/>
      <c r="S218" s="207"/>
      <c r="T218" s="207"/>
      <c r="U218" s="207"/>
      <c r="V218" s="207"/>
      <c r="W218" s="207"/>
      <c r="X218" s="207"/>
      <c r="Y218" s="207"/>
      <c r="Z218" s="207"/>
      <c r="AA218" s="207"/>
      <c r="AB218" s="207"/>
      <c r="AC218" s="207"/>
      <c r="AD218" s="207"/>
      <c r="AE218" s="207"/>
      <c r="AF218" s="207"/>
      <c r="AG218" s="229"/>
      <c r="AH218" s="230" t="s">
        <v>136</v>
      </c>
      <c r="AI218" s="210"/>
      <c r="AJ218" s="210"/>
      <c r="AK218" s="210"/>
      <c r="AL218" s="211"/>
      <c r="AM218" s="215" t="s">
        <v>50</v>
      </c>
      <c r="AN218" s="216"/>
      <c r="AO218" s="217"/>
      <c r="AP218" s="221" t="s">
        <v>11</v>
      </c>
      <c r="AQ218" s="222"/>
      <c r="AR218" s="199" t="s">
        <v>113</v>
      </c>
      <c r="AS218" s="202" t="s">
        <v>114</v>
      </c>
      <c r="AT218" s="205" t="s">
        <v>15</v>
      </c>
      <c r="AU218" s="155" t="s">
        <v>115</v>
      </c>
      <c r="AV218" s="197" t="s">
        <v>116</v>
      </c>
      <c r="AW218" s="155" t="s">
        <v>118</v>
      </c>
      <c r="AX218" s="197" t="s">
        <v>117</v>
      </c>
      <c r="AY218" s="155" t="s">
        <v>80</v>
      </c>
      <c r="AZ218" s="155" t="s">
        <v>81</v>
      </c>
      <c r="BA218" s="30" t="s">
        <v>82</v>
      </c>
      <c r="BB218" s="30" t="s">
        <v>83</v>
      </c>
      <c r="BC218" s="170" t="s">
        <v>52</v>
      </c>
      <c r="BD218" s="197" t="s">
        <v>119</v>
      </c>
      <c r="BE218" s="197" t="s">
        <v>120</v>
      </c>
      <c r="BF218" s="170" t="s">
        <v>121</v>
      </c>
      <c r="BG218" s="170" t="s">
        <v>122</v>
      </c>
      <c r="BH218" s="41"/>
      <c r="BI218" s="192" t="s">
        <v>100</v>
      </c>
      <c r="BJ218" s="170" t="s">
        <v>61</v>
      </c>
      <c r="BK218" s="125" t="s">
        <v>89</v>
      </c>
    </row>
    <row r="219" spans="1:63" outlineLevel="1">
      <c r="A219" s="12"/>
      <c r="B219" s="32" t="s">
        <v>1</v>
      </c>
      <c r="C219" s="33">
        <f>DATE(YEAR(C218),MONTH(C218),DAY(C218))</f>
        <v>46569</v>
      </c>
      <c r="D219" s="33">
        <f>IF(MONTH(DATE(YEAR(C219),MONTH(C219),DAY(C219)+1))=MONTH($C218),DATE(YEAR(C219),MONTH(C219),DAY(C219)+1),"")</f>
        <v>46570</v>
      </c>
      <c r="E219" s="33">
        <f t="shared" ref="E219:AG219" si="43">IF(MONTH(DATE(YEAR(D219),MONTH(D219),DAY(D219)+1))=MONTH($C218),DATE(YEAR(D219),MONTH(D219),DAY(D219)+1),"")</f>
        <v>46571</v>
      </c>
      <c r="F219" s="33">
        <f t="shared" si="43"/>
        <v>46572</v>
      </c>
      <c r="G219" s="33">
        <f t="shared" si="43"/>
        <v>46573</v>
      </c>
      <c r="H219" s="33">
        <f t="shared" si="43"/>
        <v>46574</v>
      </c>
      <c r="I219" s="33">
        <f t="shared" si="43"/>
        <v>46575</v>
      </c>
      <c r="J219" s="33">
        <f t="shared" si="43"/>
        <v>46576</v>
      </c>
      <c r="K219" s="33">
        <f t="shared" si="43"/>
        <v>46577</v>
      </c>
      <c r="L219" s="33">
        <f t="shared" si="43"/>
        <v>46578</v>
      </c>
      <c r="M219" s="33">
        <f t="shared" si="43"/>
        <v>46579</v>
      </c>
      <c r="N219" s="33">
        <f t="shared" si="43"/>
        <v>46580</v>
      </c>
      <c r="O219" s="33">
        <f t="shared" si="43"/>
        <v>46581</v>
      </c>
      <c r="P219" s="33">
        <f t="shared" si="43"/>
        <v>46582</v>
      </c>
      <c r="Q219" s="33">
        <f t="shared" si="43"/>
        <v>46583</v>
      </c>
      <c r="R219" s="33">
        <f t="shared" si="43"/>
        <v>46584</v>
      </c>
      <c r="S219" s="33">
        <f t="shared" si="43"/>
        <v>46585</v>
      </c>
      <c r="T219" s="33">
        <f t="shared" si="43"/>
        <v>46586</v>
      </c>
      <c r="U219" s="33">
        <f t="shared" si="43"/>
        <v>46587</v>
      </c>
      <c r="V219" s="33">
        <f t="shared" si="43"/>
        <v>46588</v>
      </c>
      <c r="W219" s="33">
        <f t="shared" si="43"/>
        <v>46589</v>
      </c>
      <c r="X219" s="33">
        <f t="shared" si="43"/>
        <v>46590</v>
      </c>
      <c r="Y219" s="33">
        <f t="shared" si="43"/>
        <v>46591</v>
      </c>
      <c r="Z219" s="33">
        <f t="shared" si="43"/>
        <v>46592</v>
      </c>
      <c r="AA219" s="33">
        <f t="shared" si="43"/>
        <v>46593</v>
      </c>
      <c r="AB219" s="33">
        <f t="shared" si="43"/>
        <v>46594</v>
      </c>
      <c r="AC219" s="33">
        <f t="shared" si="43"/>
        <v>46595</v>
      </c>
      <c r="AD219" s="33">
        <f t="shared" si="43"/>
        <v>46596</v>
      </c>
      <c r="AE219" s="33">
        <f t="shared" si="43"/>
        <v>46597</v>
      </c>
      <c r="AF219" s="33">
        <f t="shared" si="43"/>
        <v>46598</v>
      </c>
      <c r="AG219" s="34">
        <f t="shared" si="43"/>
        <v>46599</v>
      </c>
      <c r="AH219" s="231"/>
      <c r="AI219" s="213"/>
      <c r="AJ219" s="213"/>
      <c r="AK219" s="213"/>
      <c r="AL219" s="214"/>
      <c r="AM219" s="218"/>
      <c r="AN219" s="219"/>
      <c r="AO219" s="220"/>
      <c r="AP219" s="223"/>
      <c r="AQ219" s="224"/>
      <c r="AR219" s="200"/>
      <c r="AS219" s="203"/>
      <c r="AT219" s="206"/>
      <c r="AU219" s="157"/>
      <c r="AV219" s="137"/>
      <c r="AW219" s="157"/>
      <c r="AX219" s="137"/>
      <c r="AY219" s="157"/>
      <c r="AZ219" s="157"/>
      <c r="BA219" s="35" t="s">
        <v>78</v>
      </c>
      <c r="BB219" s="35" t="s">
        <v>79</v>
      </c>
      <c r="BC219" s="170"/>
      <c r="BD219" s="198"/>
      <c r="BE219" s="198"/>
      <c r="BF219" s="125"/>
      <c r="BG219" s="125"/>
      <c r="BH219" s="62"/>
      <c r="BI219" s="193"/>
      <c r="BJ219" s="170"/>
      <c r="BK219" s="125"/>
    </row>
    <row r="220" spans="1:63" ht="12.95" customHeight="1" outlineLevel="1">
      <c r="A220" s="12"/>
      <c r="B220" s="32" t="s">
        <v>2</v>
      </c>
      <c r="C220" s="78" t="str">
        <f t="shared" ref="C220:AG220" si="44">TEXT(C219,"aaa")</f>
        <v>木</v>
      </c>
      <c r="D220" s="78" t="str">
        <f t="shared" si="44"/>
        <v>金</v>
      </c>
      <c r="E220" s="78" t="str">
        <f t="shared" si="44"/>
        <v>土</v>
      </c>
      <c r="F220" s="78" t="str">
        <f t="shared" si="44"/>
        <v>日</v>
      </c>
      <c r="G220" s="78" t="str">
        <f t="shared" si="44"/>
        <v>月</v>
      </c>
      <c r="H220" s="78" t="str">
        <f t="shared" si="44"/>
        <v>火</v>
      </c>
      <c r="I220" s="78" t="str">
        <f t="shared" si="44"/>
        <v>水</v>
      </c>
      <c r="J220" s="78" t="str">
        <f t="shared" si="44"/>
        <v>木</v>
      </c>
      <c r="K220" s="78" t="str">
        <f t="shared" si="44"/>
        <v>金</v>
      </c>
      <c r="L220" s="78" t="str">
        <f t="shared" si="44"/>
        <v>土</v>
      </c>
      <c r="M220" s="78" t="str">
        <f t="shared" si="44"/>
        <v>日</v>
      </c>
      <c r="N220" s="78" t="str">
        <f t="shared" si="44"/>
        <v>月</v>
      </c>
      <c r="O220" s="78" t="str">
        <f t="shared" si="44"/>
        <v>火</v>
      </c>
      <c r="P220" s="78" t="str">
        <f t="shared" si="44"/>
        <v>水</v>
      </c>
      <c r="Q220" s="78" t="str">
        <f t="shared" si="44"/>
        <v>木</v>
      </c>
      <c r="R220" s="78" t="str">
        <f t="shared" si="44"/>
        <v>金</v>
      </c>
      <c r="S220" s="78" t="str">
        <f t="shared" si="44"/>
        <v>土</v>
      </c>
      <c r="T220" s="78" t="str">
        <f t="shared" si="44"/>
        <v>日</v>
      </c>
      <c r="U220" s="78" t="str">
        <f t="shared" si="44"/>
        <v>月</v>
      </c>
      <c r="V220" s="78" t="str">
        <f t="shared" si="44"/>
        <v>火</v>
      </c>
      <c r="W220" s="78" t="str">
        <f t="shared" si="44"/>
        <v>水</v>
      </c>
      <c r="X220" s="78" t="str">
        <f t="shared" si="44"/>
        <v>木</v>
      </c>
      <c r="Y220" s="78" t="str">
        <f t="shared" si="44"/>
        <v>金</v>
      </c>
      <c r="Z220" s="78" t="str">
        <f t="shared" si="44"/>
        <v>土</v>
      </c>
      <c r="AA220" s="78" t="str">
        <f t="shared" si="44"/>
        <v>日</v>
      </c>
      <c r="AB220" s="78" t="str">
        <f t="shared" si="44"/>
        <v>月</v>
      </c>
      <c r="AC220" s="78" t="str">
        <f t="shared" si="44"/>
        <v>火</v>
      </c>
      <c r="AD220" s="78" t="str">
        <f t="shared" si="44"/>
        <v>水</v>
      </c>
      <c r="AE220" s="78" t="str">
        <f t="shared" si="44"/>
        <v>木</v>
      </c>
      <c r="AF220" s="78" t="str">
        <f t="shared" si="44"/>
        <v>金</v>
      </c>
      <c r="AG220" s="87" t="str">
        <f t="shared" si="44"/>
        <v>土</v>
      </c>
      <c r="AH220" s="228" t="s">
        <v>90</v>
      </c>
      <c r="AI220" s="195" t="s">
        <v>91</v>
      </c>
      <c r="AJ220" s="195" t="s">
        <v>92</v>
      </c>
      <c r="AK220" s="195" t="s">
        <v>93</v>
      </c>
      <c r="AL220" s="196" t="s">
        <v>94</v>
      </c>
      <c r="AM220" s="177" t="s">
        <v>44</v>
      </c>
      <c r="AN220" s="178" t="s">
        <v>12</v>
      </c>
      <c r="AO220" s="179" t="s">
        <v>51</v>
      </c>
      <c r="AP220" s="180" t="s">
        <v>44</v>
      </c>
      <c r="AQ220" s="183" t="s">
        <v>13</v>
      </c>
      <c r="AR220" s="201"/>
      <c r="AS220" s="204"/>
      <c r="AT220" s="186">
        <f>COUNT(C219:AG219)</f>
        <v>31</v>
      </c>
      <c r="AU220" s="155">
        <f>AT220-AR222</f>
        <v>31</v>
      </c>
      <c r="AV220" s="170">
        <f>SUM(AU$8:AU223)</f>
        <v>633</v>
      </c>
      <c r="AW220" s="155">
        <f>AT220-AR224</f>
        <v>31</v>
      </c>
      <c r="AX220" s="170">
        <f>SUM(AW$8:AW223)</f>
        <v>633</v>
      </c>
      <c r="AY220" s="170">
        <f>COUNTIF(C223:AG223,"○")+COUNTIF(C223:AG223,"●")</f>
        <v>0</v>
      </c>
      <c r="AZ220" s="170">
        <f>SUM(AY$9:AY224)</f>
        <v>0</v>
      </c>
      <c r="BA220" s="170">
        <f>COUNTIF(C225:AG225,"○")+COUNTIF(C225:AG225,"●")</f>
        <v>0</v>
      </c>
      <c r="BB220" s="170">
        <f>SUM(BA$10:BA225)</f>
        <v>0</v>
      </c>
      <c r="BC220" s="125">
        <f>COUNTIF(C220:AG220,"土")+COUNTIF(C220:AG220,"日")</f>
        <v>9</v>
      </c>
      <c r="BD220" s="137"/>
      <c r="BE220" s="137"/>
      <c r="BF220" s="125" t="str">
        <f ca="1">IF(OR(BD221/AU220&lt;0.285,BD221=0),"特例","特例なし")</f>
        <v>特例なし</v>
      </c>
      <c r="BG220" s="125" t="str">
        <f ca="1">IF(OR(BE221/AW220&lt;0.285,BE221=0),"特例","特例なし")</f>
        <v>特例なし</v>
      </c>
      <c r="BH220" s="171" t="s">
        <v>108</v>
      </c>
      <c r="BI220" s="173">
        <f>ABS(IF(WEEKDAY(C218,3)=0,7,WEEKDAY(C218,3)-7))</f>
        <v>4</v>
      </c>
      <c r="BJ220" s="125">
        <f ca="1">IF($AO$340="計画",IF(AU220=0,1,IF(AO223="達成",1,IF(AO223="達成※",1,0))),IF(AW220=0,1,IF(AO225="達成",1,IF(AO225="達成※",1,0))))</f>
        <v>0</v>
      </c>
      <c r="BK220" s="125">
        <f ca="1">IF($AO$340="計画",IF(COUNTIF(AH224:AL224,"未")=0,1,0),IF(COUNTIF(AH226:AL226,"未")=0,1,0))</f>
        <v>0</v>
      </c>
    </row>
    <row r="221" spans="1:63" ht="28.5" outlineLevel="1">
      <c r="A221" s="12"/>
      <c r="B221" s="169" t="s">
        <v>3</v>
      </c>
      <c r="C221" s="167" t="str">
        <f>IFERROR(VLOOKUP(C219,祝日一覧!$A:$C,3,FALSE),"")</f>
        <v/>
      </c>
      <c r="D221" s="167" t="str">
        <f>IFERROR(VLOOKUP(D219,祝日一覧!$A:$C,3,FALSE),"")</f>
        <v/>
      </c>
      <c r="E221" s="167" t="str">
        <f>IFERROR(VLOOKUP(E219,祝日一覧!$A:$C,3,FALSE),"")</f>
        <v/>
      </c>
      <c r="F221" s="167" t="str">
        <f>IFERROR(VLOOKUP(F219,祝日一覧!$A:$C,3,FALSE),"")</f>
        <v/>
      </c>
      <c r="G221" s="167" t="str">
        <f>IFERROR(VLOOKUP(G219,祝日一覧!$A:$C,3,FALSE),"")</f>
        <v/>
      </c>
      <c r="H221" s="167" t="str">
        <f>IFERROR(VLOOKUP(H219,祝日一覧!$A:$C,3,FALSE),"")</f>
        <v/>
      </c>
      <c r="I221" s="167" t="str">
        <f>IFERROR(VLOOKUP(I219,祝日一覧!$A:$C,3,FALSE),"")</f>
        <v/>
      </c>
      <c r="J221" s="167" t="str">
        <f>IFERROR(VLOOKUP(J219,祝日一覧!$A:$C,3,FALSE),"")</f>
        <v/>
      </c>
      <c r="K221" s="167" t="str">
        <f>IFERROR(VLOOKUP(K219,祝日一覧!$A:$C,3,FALSE),"")</f>
        <v/>
      </c>
      <c r="L221" s="167" t="str">
        <f>IFERROR(VLOOKUP(L219,祝日一覧!$A:$C,3,FALSE),"")</f>
        <v/>
      </c>
      <c r="M221" s="167" t="str">
        <f>IFERROR(VLOOKUP(M219,祝日一覧!$A:$C,3,FALSE),"")</f>
        <v/>
      </c>
      <c r="N221" s="167" t="str">
        <f>IFERROR(VLOOKUP(N219,祝日一覧!$A:$C,3,FALSE),"")</f>
        <v/>
      </c>
      <c r="O221" s="167" t="str">
        <f>IFERROR(VLOOKUP(O219,祝日一覧!$A:$C,3,FALSE),"")</f>
        <v/>
      </c>
      <c r="P221" s="167" t="str">
        <f>IFERROR(VLOOKUP(P219,祝日一覧!$A:$C,3,FALSE),"")</f>
        <v/>
      </c>
      <c r="Q221" s="167" t="str">
        <f>IFERROR(VLOOKUP(Q219,祝日一覧!$A:$C,3,FALSE),"")</f>
        <v/>
      </c>
      <c r="R221" s="167" t="str">
        <f>IFERROR(VLOOKUP(R219,祝日一覧!$A:$C,3,FALSE),"")</f>
        <v/>
      </c>
      <c r="S221" s="167" t="str">
        <f>IFERROR(VLOOKUP(S219,祝日一覧!$A:$C,3,FALSE),"")</f>
        <v/>
      </c>
      <c r="T221" s="167" t="str">
        <f>IFERROR(VLOOKUP(T219,祝日一覧!$A:$C,3,FALSE),"")</f>
        <v/>
      </c>
      <c r="U221" s="167" t="str">
        <f>IFERROR(VLOOKUP(U219,祝日一覧!$A:$C,3,FALSE),"")</f>
        <v>海の日</v>
      </c>
      <c r="V221" s="167" t="str">
        <f>IFERROR(VLOOKUP(V219,祝日一覧!$A:$C,3,FALSE),"")</f>
        <v/>
      </c>
      <c r="W221" s="167" t="str">
        <f>IFERROR(VLOOKUP(W219,祝日一覧!$A:$C,3,FALSE),"")</f>
        <v/>
      </c>
      <c r="X221" s="167" t="str">
        <f>IFERROR(VLOOKUP(X219,祝日一覧!$A:$C,3,FALSE),"")</f>
        <v/>
      </c>
      <c r="Y221" s="167" t="str">
        <f>IFERROR(VLOOKUP(Y219,祝日一覧!$A:$C,3,FALSE),"")</f>
        <v/>
      </c>
      <c r="Z221" s="167" t="str">
        <f>IFERROR(VLOOKUP(Z219,祝日一覧!$A:$C,3,FALSE),"")</f>
        <v/>
      </c>
      <c r="AA221" s="167" t="str">
        <f>IFERROR(VLOOKUP(AA219,祝日一覧!$A:$C,3,FALSE),"")</f>
        <v/>
      </c>
      <c r="AB221" s="167" t="str">
        <f>IFERROR(VLOOKUP(AB219,祝日一覧!$A:$C,3,FALSE),"")</f>
        <v/>
      </c>
      <c r="AC221" s="167" t="str">
        <f>IFERROR(VLOOKUP(AC219,祝日一覧!$A:$C,3,FALSE),"")</f>
        <v/>
      </c>
      <c r="AD221" s="167" t="str">
        <f>IFERROR(VLOOKUP(AD219,祝日一覧!$A:$C,3,FALSE),"")</f>
        <v/>
      </c>
      <c r="AE221" s="167" t="str">
        <f>IFERROR(VLOOKUP(AE219,祝日一覧!$A:$C,3,FALSE),"")</f>
        <v/>
      </c>
      <c r="AF221" s="167" t="str">
        <f>IFERROR(VLOOKUP(AF219,祝日一覧!$A:$C,3,FALSE),"")</f>
        <v/>
      </c>
      <c r="AG221" s="227" t="str">
        <f>IFERROR(VLOOKUP(AG219,祝日一覧!$A:$C,3,FALSE),"")</f>
        <v/>
      </c>
      <c r="AH221" s="228"/>
      <c r="AI221" s="195"/>
      <c r="AJ221" s="195"/>
      <c r="AK221" s="195"/>
      <c r="AL221" s="196"/>
      <c r="AM221" s="177"/>
      <c r="AN221" s="178"/>
      <c r="AO221" s="179"/>
      <c r="AP221" s="181"/>
      <c r="AQ221" s="184"/>
      <c r="AR221" s="39" t="s">
        <v>84</v>
      </c>
      <c r="AS221" s="40" t="s">
        <v>84</v>
      </c>
      <c r="AT221" s="186"/>
      <c r="AU221" s="156"/>
      <c r="AV221" s="170"/>
      <c r="AW221" s="156"/>
      <c r="AX221" s="170"/>
      <c r="AY221" s="170"/>
      <c r="AZ221" s="170"/>
      <c r="BA221" s="170"/>
      <c r="BB221" s="170"/>
      <c r="BC221" s="125"/>
      <c r="BD221" s="174">
        <f ca="1">BC220-AS222</f>
        <v>9</v>
      </c>
      <c r="BE221" s="174">
        <f ca="1">BC220-AS224</f>
        <v>9</v>
      </c>
      <c r="BF221" s="125"/>
      <c r="BG221" s="125"/>
      <c r="BH221" s="172"/>
      <c r="BI221" s="173">
        <f>WEEKDAY(C217,3)</f>
        <v>5</v>
      </c>
      <c r="BJ221" s="125"/>
      <c r="BK221" s="125"/>
    </row>
    <row r="222" spans="1:63" ht="54" outlineLevel="1">
      <c r="A222" s="43"/>
      <c r="B222" s="169"/>
      <c r="C222" s="167"/>
      <c r="D222" s="167"/>
      <c r="E222" s="167"/>
      <c r="F222" s="167"/>
      <c r="G222" s="167"/>
      <c r="H222" s="167"/>
      <c r="I222" s="167"/>
      <c r="J222" s="167"/>
      <c r="K222" s="167"/>
      <c r="L222" s="167"/>
      <c r="M222" s="167"/>
      <c r="N222" s="167"/>
      <c r="O222" s="167"/>
      <c r="P222" s="167"/>
      <c r="Q222" s="167"/>
      <c r="R222" s="167"/>
      <c r="S222" s="167"/>
      <c r="T222" s="167"/>
      <c r="U222" s="167"/>
      <c r="V222" s="167"/>
      <c r="W222" s="167"/>
      <c r="X222" s="167"/>
      <c r="Y222" s="167"/>
      <c r="Z222" s="167"/>
      <c r="AA222" s="167"/>
      <c r="AB222" s="167"/>
      <c r="AC222" s="167"/>
      <c r="AD222" s="167"/>
      <c r="AE222" s="167"/>
      <c r="AF222" s="167"/>
      <c r="AG222" s="227"/>
      <c r="AH222" s="44" t="str">
        <f>IF($BI220=7,DBCS(1&amp;"日～"&amp;7&amp;"日"),DBCS("前"&amp;DAY(EOMONTH($C218-1,0))-6+$BI220&amp;"日～"&amp;$BI220&amp;"日"))</f>
        <v>前２８日～４日</v>
      </c>
      <c r="AI222" s="45" t="str">
        <f>DBCS($BI220+1&amp;"日～"&amp;$BI220+7&amp;"日")</f>
        <v>５日～１１日</v>
      </c>
      <c r="AJ222" s="45" t="str">
        <f>DBCS($BI220+8&amp;"日～"&amp;$BI220+14&amp;"日")</f>
        <v>１２日～１８日</v>
      </c>
      <c r="AK222" s="45" t="str">
        <f>DBCS($BI220+15&amp;"日～"&amp;$BI220+21&amp;"日")</f>
        <v>１９日～２５日</v>
      </c>
      <c r="AL222" s="46" t="str">
        <f>IF(AND(BI220=7,BI223=0),"-",IF($BI225=3,"-",DBCS($BI220+22&amp;"日～"&amp;$BI220+28&amp;"日")))</f>
        <v>-</v>
      </c>
      <c r="AM222" s="177"/>
      <c r="AN222" s="178"/>
      <c r="AO222" s="179"/>
      <c r="AP222" s="182"/>
      <c r="AQ222" s="185"/>
      <c r="AR222" s="39">
        <f>COUNTIF(C223:AG224,"外")</f>
        <v>0</v>
      </c>
      <c r="AS222" s="40">
        <f ca="1">COUNTIF(OFFSET(C223,0,MAX(5-WEEKDAY(C218,3),0),1,MIN(7-WEEKDAY(C218,3),2)),"外")+COUNTIF(OFFSET(C223,0,MAX(5-WEEKDAY(C218,3),0)+7,1,2),"外")+COUNTIF(OFFSET(C223,0,MAX(5-WEEKDAY(C218,3),0)+14,1,2),"外")+COUNTIF(OFFSET(C223,0,MAX(5-WEEKDAY(C218,3),0)+21,1,2),"外")+IF(BI222-BI220&lt;27,0,COUNTIF(OFFSET(C223,0,BI220+26,1,MIN(7-BI223,2)),"外"))</f>
        <v>0</v>
      </c>
      <c r="AT222" s="186"/>
      <c r="AU222" s="156"/>
      <c r="AV222" s="170"/>
      <c r="AW222" s="156"/>
      <c r="AX222" s="170"/>
      <c r="AY222" s="170"/>
      <c r="AZ222" s="170"/>
      <c r="BA222" s="170"/>
      <c r="BB222" s="170"/>
      <c r="BC222" s="125"/>
      <c r="BD222" s="175"/>
      <c r="BE222" s="175"/>
      <c r="BF222" s="125"/>
      <c r="BG222" s="125"/>
      <c r="BH222" s="47" t="s">
        <v>109</v>
      </c>
      <c r="BI222" s="48">
        <f>DAY(EOMONTH(C218,0))</f>
        <v>31</v>
      </c>
      <c r="BJ222" s="125"/>
      <c r="BK222" s="125"/>
    </row>
    <row r="223" spans="1:63" ht="26.45" customHeight="1" outlineLevel="1">
      <c r="A223" s="52"/>
      <c r="B223" s="161" t="s">
        <v>88</v>
      </c>
      <c r="C223" s="123"/>
      <c r="D223" s="123"/>
      <c r="E223" s="123"/>
      <c r="F223" s="123"/>
      <c r="G223" s="123"/>
      <c r="H223" s="123"/>
      <c r="I223" s="123"/>
      <c r="J223" s="123"/>
      <c r="K223" s="123"/>
      <c r="L223" s="123"/>
      <c r="M223" s="123"/>
      <c r="N223" s="123"/>
      <c r="O223" s="123"/>
      <c r="P223" s="123"/>
      <c r="Q223" s="123"/>
      <c r="R223" s="123"/>
      <c r="S223" s="123"/>
      <c r="T223" s="123"/>
      <c r="U223" s="123"/>
      <c r="V223" s="123"/>
      <c r="W223" s="123"/>
      <c r="X223" s="123"/>
      <c r="Y223" s="123"/>
      <c r="Z223" s="123"/>
      <c r="AA223" s="123"/>
      <c r="AB223" s="123"/>
      <c r="AC223" s="123"/>
      <c r="AD223" s="123"/>
      <c r="AE223" s="123"/>
      <c r="AF223" s="123"/>
      <c r="AG223" s="225"/>
      <c r="AH223" s="53">
        <f ca="1">IF(BI220=7,COUNTIF(OFFSET($C223,0,0,1,$BI220),"○")+COUNTIF(OFFSET($C223,0,$BI220,1,7),"●"),COUNTIF(OFFSET($C223,0,0,1,$BI220),"○")+COUNTIF(OFFSET($C223,-10,DAY(EOMONTH(C218-1,0))-7+BI220,1,7-$BI220),"○")+COUNTIF(OFFSET(C223,0,BI220,1,7),"●"))</f>
        <v>0</v>
      </c>
      <c r="AI223" s="54">
        <f ca="1">COUNTIF(OFFSET($C223,0,$BI220,1,7),"○")+COUNTIF(OFFSET($C223,0,$BI220+7,1,7),"●")</f>
        <v>0</v>
      </c>
      <c r="AJ223" s="54">
        <f ca="1">COUNTIF(OFFSET($C223,0,$BI220+7,1,7),"○")+COUNTIF(OFFSET($C223,0,$BI220+14,1,7),"●")</f>
        <v>0</v>
      </c>
      <c r="AK223" s="54">
        <f ca="1">IF(BI225=3,COUNTIF(OFFSET($C223,0,$BI220+14,1,7),"○")+IFERROR(COUNTIF(OFFSET(C223,0,BI220+22,1,BI223),"●"),0)+COUNTIF(OFFSET(C223,10,0,1,7-BI223),"●"),COUNTIF(OFFSET($C223,0,$BI220+14,1,7),"○")+COUNTIF(OFFSET($C223,0,$BI220+21,1,7),"●"))</f>
        <v>0</v>
      </c>
      <c r="AL223" s="55" t="str">
        <f ca="1">IF((BI225+SIGN(BI220))&lt;5,"-",IF(BI223=0,COUNTIF(OFFSET(C223,0,BI220+21,1,7),"○")+COUNTIF(OFFSET(C223,10,0,1,7-BI223),"●"),COUNTIF(OFFSET(C223,0,BI220+21,1,7),"○")+COUNTIF(OFFSET(C223,0,BI220+28,1,BI223),"●")+COUNTIF(OFFSET(C223,10,1,7-BI223,),"●")))</f>
        <v>-</v>
      </c>
      <c r="AM223" s="145">
        <f>AY220</f>
        <v>0</v>
      </c>
      <c r="AN223" s="147">
        <f>IF(AU220=0,"対象外",AM223/AU220)</f>
        <v>0</v>
      </c>
      <c r="AO223" s="149" t="str">
        <f ca="1">IF(AU220=0,"対象外",IF(AM223/AU220&gt;=0.285,"達成",IF(AM223&gt;=BF223,"達成※","未")))</f>
        <v>未</v>
      </c>
      <c r="AP223" s="151">
        <f>AZ220</f>
        <v>0</v>
      </c>
      <c r="AQ223" s="153">
        <f>IFERROR(AP223/AV220,"")</f>
        <v>0</v>
      </c>
      <c r="AR223" s="39" t="s">
        <v>85</v>
      </c>
      <c r="AS223" s="40" t="s">
        <v>85</v>
      </c>
      <c r="AT223" s="186"/>
      <c r="AU223" s="156"/>
      <c r="AV223" s="170"/>
      <c r="AW223" s="156"/>
      <c r="AX223" s="170"/>
      <c r="AY223" s="170"/>
      <c r="AZ223" s="170"/>
      <c r="BA223" s="170"/>
      <c r="BB223" s="170"/>
      <c r="BC223" s="125"/>
      <c r="BD223" s="175"/>
      <c r="BE223" s="175"/>
      <c r="BF223" s="125" t="str">
        <f ca="1">IF(OR(BD221/AU220&lt;0.285,BD221=0),BD221,"-")</f>
        <v>-</v>
      </c>
      <c r="BG223" s="174" t="str">
        <f ca="1">IF(OR(BE221/AW220&lt;0.285,BE221=0),BE221,"-")</f>
        <v>-</v>
      </c>
      <c r="BH223" s="56" t="s">
        <v>110</v>
      </c>
      <c r="BI223" s="57">
        <f>MOD(BI222-BI220,7)</f>
        <v>6</v>
      </c>
      <c r="BJ223" s="125"/>
      <c r="BK223" s="125"/>
    </row>
    <row r="224" spans="1:63" ht="12.95" customHeight="1" outlineLevel="1">
      <c r="A224" s="52"/>
      <c r="B224" s="161"/>
      <c r="C224" s="123"/>
      <c r="D224" s="123"/>
      <c r="E224" s="123"/>
      <c r="F224" s="123"/>
      <c r="G224" s="123"/>
      <c r="H224" s="123"/>
      <c r="I224" s="123"/>
      <c r="J224" s="123"/>
      <c r="K224" s="123"/>
      <c r="L224" s="123"/>
      <c r="M224" s="123"/>
      <c r="N224" s="123"/>
      <c r="O224" s="123"/>
      <c r="P224" s="123"/>
      <c r="Q224" s="123"/>
      <c r="R224" s="123"/>
      <c r="S224" s="123"/>
      <c r="T224" s="123"/>
      <c r="U224" s="123"/>
      <c r="V224" s="123"/>
      <c r="W224" s="123"/>
      <c r="X224" s="123"/>
      <c r="Y224" s="123"/>
      <c r="Z224" s="123"/>
      <c r="AA224" s="123"/>
      <c r="AB224" s="123"/>
      <c r="AC224" s="123"/>
      <c r="AD224" s="123"/>
      <c r="AE224" s="123"/>
      <c r="AF224" s="123"/>
      <c r="AG224" s="225"/>
      <c r="AH224" s="58" t="str">
        <f ca="1">IF(BI220=1,
IF((2-COUNTIF(OFFSET(C223,0,0,1,1),"外")-COUNTIF(OFFSET(C223,-10,BI212-1),"外"))&lt;=AH223,"達成","未"),
IF((2-COUNTIF(OFFSET(C223,0,MAX(5-WEEKDAY(C218,3),0),1,2),"外"))&lt;=AH223,"達成","未"))</f>
        <v>未</v>
      </c>
      <c r="AI224" s="54" t="str">
        <f ca="1">IF((2-COUNTIF(OFFSET($C223,0,$BI220+5,1,2),"外"))&lt;=AI223,"達成","未")</f>
        <v>未</v>
      </c>
      <c r="AJ224" s="54" t="str">
        <f ca="1">IF((2-COUNTIF(OFFSET($C223,0,$BI220+12,1,2),"外"))&lt;=AJ223,"達成","未")</f>
        <v>未</v>
      </c>
      <c r="AK224" s="54" t="str">
        <f ca="1">IF((2-COUNTIF(OFFSET($C223,0,$BI220+19,1,2),"外"))&lt;=AK223,"達成","未")</f>
        <v>未</v>
      </c>
      <c r="AL224" s="55" t="str">
        <f ca="1">IF((BI225+SIGN(BI220))&lt;5,"-",IF((2-COUNTIF(OFFSET($C223,0,$BI220+26,1,2),"外"))&lt;=AL223,"達成","未"))</f>
        <v>-</v>
      </c>
      <c r="AM224" s="163"/>
      <c r="AN224" s="164"/>
      <c r="AO224" s="165"/>
      <c r="AP224" s="166"/>
      <c r="AQ224" s="187"/>
      <c r="AR224" s="188">
        <f>COUNTIF(C225:AG226,"外")</f>
        <v>0</v>
      </c>
      <c r="AS224" s="190">
        <f ca="1">COUNTIF(OFFSET(C225,0,MAX(5-WEEKDAY(C218,3),0),1,MIN(7-WEEKDAY(C218,3),2)),"外")+COUNTIF(OFFSET(C225,0,MAX(5-WEEKDAY(C218,3),0)+7,1,2),"外")+COUNTIF(OFFSET(C225,0,MAX(5-WEEKDAY(C218,3),0)+14,1,2),"外")+COUNTIF(OFFSET(C225,0,MAX(5-WEEKDAY(C218,3),0)+21,1,2),"外")+IF(BI222-BI220&lt;27,0,COUNTIF(OFFSET(C225,0,BI220+26,1,MIN(7-BI223,2)),"外"))</f>
        <v>0</v>
      </c>
      <c r="AT224" s="186"/>
      <c r="AU224" s="156"/>
      <c r="AV224" s="170"/>
      <c r="AW224" s="156"/>
      <c r="AX224" s="170"/>
      <c r="AY224" s="170"/>
      <c r="AZ224" s="170"/>
      <c r="BA224" s="170"/>
      <c r="BB224" s="170"/>
      <c r="BC224" s="125"/>
      <c r="BD224" s="175"/>
      <c r="BE224" s="175"/>
      <c r="BF224" s="125"/>
      <c r="BG224" s="175"/>
      <c r="BH224" s="59" t="s">
        <v>112</v>
      </c>
      <c r="BI224" s="57">
        <f>SIGN(BI220)+SIGN(BI223)+BI225</f>
        <v>5</v>
      </c>
      <c r="BJ224" s="125"/>
      <c r="BK224" s="125"/>
    </row>
    <row r="225" spans="1:63" ht="26.45" customHeight="1" outlineLevel="1">
      <c r="A225" s="52"/>
      <c r="B225" s="161" t="s">
        <v>137</v>
      </c>
      <c r="C225" s="123"/>
      <c r="D225" s="123"/>
      <c r="E225" s="123"/>
      <c r="F225" s="123"/>
      <c r="G225" s="123"/>
      <c r="H225" s="123"/>
      <c r="I225" s="123"/>
      <c r="J225" s="123"/>
      <c r="K225" s="123"/>
      <c r="L225" s="123"/>
      <c r="M225" s="123"/>
      <c r="N225" s="123"/>
      <c r="O225" s="123"/>
      <c r="P225" s="123"/>
      <c r="Q225" s="123"/>
      <c r="R225" s="123"/>
      <c r="S225" s="123"/>
      <c r="T225" s="123"/>
      <c r="U225" s="123"/>
      <c r="V225" s="123"/>
      <c r="W225" s="123"/>
      <c r="X225" s="123"/>
      <c r="Y225" s="123"/>
      <c r="Z225" s="123"/>
      <c r="AA225" s="123"/>
      <c r="AB225" s="123"/>
      <c r="AC225" s="123"/>
      <c r="AD225" s="123"/>
      <c r="AE225" s="123"/>
      <c r="AF225" s="123"/>
      <c r="AG225" s="225"/>
      <c r="AH225" s="53">
        <f ca="1">IF(BI220=7,COUNTIF(OFFSET($C225,0,0,1,$BI220),"○")+COUNTIF(OFFSET($C225,0,$BI220,1,7),"●"),COUNTIF(OFFSET($C225,0,0,1,$BI220),"○")+COUNTIF(OFFSET($C225,-10,DAY(EOMONTH(C218-1,0))-7+BI220,1,7-$BI220),"○")+COUNTIF(OFFSET(C225,0,BI220,1,7),"●"))</f>
        <v>0</v>
      </c>
      <c r="AI225" s="60">
        <f ca="1">COUNTIF(OFFSET($C225,0,$BI220,1,7),"○")+COUNTIF(OFFSET($C225,0,$BI220+7,1,7),"●")</f>
        <v>0</v>
      </c>
      <c r="AJ225" s="60">
        <f ca="1">COUNTIF(OFFSET($C225,0,$BI220+7,1,7),"○")+COUNTIF(OFFSET($C225,0,$BI220+14,1,7),"●")</f>
        <v>0</v>
      </c>
      <c r="AK225" s="60">
        <f ca="1">IF(BI225=3,COUNTIF(OFFSET($C225,0,$BI220+14,1,7),"○")+IFERROR(COUNTIF(OFFSET(C225,0,BI220+22,1,BI223),"●"),0)+COUNTIF(OFFSET(C225,10,0,1,7-BI223),"●"),COUNTIF(OFFSET($C225,0,$BI220+14,1,7),"○")+COUNTIF(OFFSET($C225,0,$BI220+21,1,7),"●"))</f>
        <v>0</v>
      </c>
      <c r="AL225" s="61" t="str">
        <f ca="1">IF((BI225+SIGN(BI220))&lt;5,"-",IF(BI223=0,COUNTIF(OFFSET(C225,0,BI220+21,1,7),"○")+COUNTIF(OFFSET(C225,10,0,1,7-BI223),"●"),COUNTIF(OFFSET(C225,0,BI220+21,1,7),"○")+COUNTIF(OFFSET(C225,0,BI220+28,1,BI223),"●")+COUNTIF(OFFSET(C225,10,1,7-BI223,),"●")))</f>
        <v>-</v>
      </c>
      <c r="AM225" s="145">
        <f>BA220</f>
        <v>0</v>
      </c>
      <c r="AN225" s="147">
        <f>IF(AU220=0,"対象外",AM225/AU220)</f>
        <v>0</v>
      </c>
      <c r="AO225" s="149" t="str">
        <f ca="1">IF(AU220=0,"対象外",IF(AM225/AU220&gt;=0.285,"達成",IF(AM225&gt;=BG223,"達成※","未")))</f>
        <v>未</v>
      </c>
      <c r="AP225" s="151">
        <f>BB220</f>
        <v>0</v>
      </c>
      <c r="AQ225" s="153">
        <f>IFERROR(AP225/AX220,"")</f>
        <v>0</v>
      </c>
      <c r="AR225" s="189"/>
      <c r="AS225" s="191"/>
      <c r="AT225" s="186"/>
      <c r="AU225" s="157"/>
      <c r="AV225" s="170"/>
      <c r="AW225" s="157"/>
      <c r="AX225" s="170"/>
      <c r="AY225" s="170"/>
      <c r="AZ225" s="170"/>
      <c r="BA225" s="170"/>
      <c r="BB225" s="170"/>
      <c r="BC225" s="125"/>
      <c r="BD225" s="176"/>
      <c r="BE225" s="176"/>
      <c r="BF225" s="125"/>
      <c r="BG225" s="176"/>
      <c r="BH225" s="63" t="s">
        <v>111</v>
      </c>
      <c r="BI225" s="92">
        <f>ROUNDDOWN((BI222-BI220)/7,0)</f>
        <v>3</v>
      </c>
      <c r="BJ225" s="125"/>
      <c r="BK225" s="125"/>
    </row>
    <row r="226" spans="1:63" ht="14.25" outlineLevel="1" thickBot="1">
      <c r="A226" s="52"/>
      <c r="B226" s="162"/>
      <c r="C226" s="142"/>
      <c r="D226" s="142"/>
      <c r="E226" s="142"/>
      <c r="F226" s="142"/>
      <c r="G226" s="142"/>
      <c r="H226" s="142"/>
      <c r="I226" s="142"/>
      <c r="J226" s="142"/>
      <c r="K226" s="142"/>
      <c r="L226" s="142"/>
      <c r="M226" s="142"/>
      <c r="N226" s="142"/>
      <c r="O226" s="142"/>
      <c r="P226" s="142"/>
      <c r="Q226" s="142"/>
      <c r="R226" s="142"/>
      <c r="S226" s="142"/>
      <c r="T226" s="142"/>
      <c r="U226" s="142"/>
      <c r="V226" s="142"/>
      <c r="W226" s="142"/>
      <c r="X226" s="142"/>
      <c r="Y226" s="142"/>
      <c r="Z226" s="142"/>
      <c r="AA226" s="142"/>
      <c r="AB226" s="142"/>
      <c r="AC226" s="142"/>
      <c r="AD226" s="142"/>
      <c r="AE226" s="142"/>
      <c r="AF226" s="142"/>
      <c r="AG226" s="226"/>
      <c r="AH226" s="77" t="str">
        <f ca="1">IF(BI220=1,
IF((2-COUNTIF(OFFSET(C225,0,0,1,1),"外")-COUNTIF(OFFSET(C225,-10,BI212-1),"外"))&lt;=AH225,"達成","未"),
IF((2-COUNTIF(OFFSET(C225,0,MAX(5-WEEKDAY(C218,3),0),1,2),"外"))&lt;=AH225,"達成","未"))</f>
        <v>未</v>
      </c>
      <c r="AI226" s="66" t="str">
        <f ca="1">IF((2-COUNTIF(OFFSET($C225,0,$BI220+5,1,2),"外"))&lt;=AI225,"達成","未")</f>
        <v>未</v>
      </c>
      <c r="AJ226" s="66" t="str">
        <f ca="1">IF((2-COUNTIF(OFFSET($C225,0,$BI220+12,1,2),"外"))&lt;=AJ225,"達成","未")</f>
        <v>未</v>
      </c>
      <c r="AK226" s="66" t="str">
        <f ca="1">IF((2-COUNTIF(OFFSET($C225,0,$BI220+19,1,2),"外"))&lt;=AK225,"達成","未")</f>
        <v>未</v>
      </c>
      <c r="AL226" s="67" t="str">
        <f ca="1">IF((BI225+SIGN(BI220))&lt;5,"-",IF((2-COUNTIF(OFFSET($C225,0,$BI220+26,1,2),"外"))&lt;=AL225,"達成","未"))</f>
        <v>-</v>
      </c>
      <c r="AM226" s="146"/>
      <c r="AN226" s="148"/>
      <c r="AO226" s="150"/>
      <c r="AP226" s="152"/>
      <c r="AQ226" s="154"/>
      <c r="AR226" s="68"/>
      <c r="AS226" s="68"/>
      <c r="AT226" s="22"/>
      <c r="AU226" s="22"/>
      <c r="AV226" s="22"/>
      <c r="AW226" s="22"/>
      <c r="AX226" s="22"/>
      <c r="AY226" s="22"/>
      <c r="AZ226" s="22"/>
      <c r="BA226" s="22"/>
      <c r="BB226" s="22"/>
      <c r="BC226" s="69"/>
      <c r="BD226" s="69"/>
      <c r="BE226" s="69"/>
      <c r="BF226" s="69"/>
      <c r="BG226" s="69"/>
      <c r="BH226" s="69"/>
      <c r="BI226" s="69"/>
      <c r="BJ226" s="69"/>
      <c r="BK226" s="18"/>
    </row>
    <row r="227" spans="1:63" ht="14.25" outlineLevel="1" thickBot="1">
      <c r="A227" s="12"/>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Z227" s="16"/>
      <c r="BA227" s="16"/>
      <c r="BB227" s="16"/>
    </row>
    <row r="228" spans="1:63" ht="12.95" customHeight="1" outlineLevel="1">
      <c r="A228" s="12"/>
      <c r="B228" s="29" t="s">
        <v>0</v>
      </c>
      <c r="C228" s="207">
        <f>DATE(YEAR(C218),MONTH(C218)+1,DAY(C218))</f>
        <v>46600</v>
      </c>
      <c r="D228" s="207"/>
      <c r="E228" s="207"/>
      <c r="F228" s="207"/>
      <c r="G228" s="207"/>
      <c r="H228" s="207"/>
      <c r="I228" s="207"/>
      <c r="J228" s="207"/>
      <c r="K228" s="207"/>
      <c r="L228" s="207"/>
      <c r="M228" s="207"/>
      <c r="N228" s="207"/>
      <c r="O228" s="207"/>
      <c r="P228" s="207"/>
      <c r="Q228" s="207"/>
      <c r="R228" s="207"/>
      <c r="S228" s="207"/>
      <c r="T228" s="207"/>
      <c r="U228" s="207"/>
      <c r="V228" s="207"/>
      <c r="W228" s="207"/>
      <c r="X228" s="207"/>
      <c r="Y228" s="207"/>
      <c r="Z228" s="207"/>
      <c r="AA228" s="207"/>
      <c r="AB228" s="207"/>
      <c r="AC228" s="207"/>
      <c r="AD228" s="207"/>
      <c r="AE228" s="207"/>
      <c r="AF228" s="207"/>
      <c r="AG228" s="208"/>
      <c r="AH228" s="209" t="s">
        <v>136</v>
      </c>
      <c r="AI228" s="210"/>
      <c r="AJ228" s="210"/>
      <c r="AK228" s="210"/>
      <c r="AL228" s="211"/>
      <c r="AM228" s="215" t="s">
        <v>50</v>
      </c>
      <c r="AN228" s="216"/>
      <c r="AO228" s="217"/>
      <c r="AP228" s="221" t="s">
        <v>11</v>
      </c>
      <c r="AQ228" s="222"/>
      <c r="AR228" s="199" t="s">
        <v>113</v>
      </c>
      <c r="AS228" s="202" t="s">
        <v>114</v>
      </c>
      <c r="AT228" s="205" t="s">
        <v>15</v>
      </c>
      <c r="AU228" s="155" t="s">
        <v>115</v>
      </c>
      <c r="AV228" s="197" t="s">
        <v>116</v>
      </c>
      <c r="AW228" s="155" t="s">
        <v>118</v>
      </c>
      <c r="AX228" s="197" t="s">
        <v>117</v>
      </c>
      <c r="AY228" s="155" t="s">
        <v>80</v>
      </c>
      <c r="AZ228" s="155" t="s">
        <v>81</v>
      </c>
      <c r="BA228" s="30" t="s">
        <v>82</v>
      </c>
      <c r="BB228" s="30" t="s">
        <v>83</v>
      </c>
      <c r="BC228" s="170" t="s">
        <v>52</v>
      </c>
      <c r="BD228" s="197" t="s">
        <v>119</v>
      </c>
      <c r="BE228" s="197" t="s">
        <v>120</v>
      </c>
      <c r="BF228" s="170" t="s">
        <v>121</v>
      </c>
      <c r="BG228" s="170" t="s">
        <v>122</v>
      </c>
      <c r="BH228" s="41"/>
      <c r="BI228" s="192" t="s">
        <v>100</v>
      </c>
      <c r="BJ228" s="170" t="s">
        <v>61</v>
      </c>
      <c r="BK228" s="125" t="s">
        <v>89</v>
      </c>
    </row>
    <row r="229" spans="1:63" outlineLevel="1">
      <c r="A229" s="12"/>
      <c r="B229" s="32" t="s">
        <v>1</v>
      </c>
      <c r="C229" s="33">
        <f>DATE(YEAR(C228),MONTH(C228),DAY(C228))</f>
        <v>46600</v>
      </c>
      <c r="D229" s="33">
        <f>IF(MONTH(DATE(YEAR(C229),MONTH(C229),DAY(C229)+1))=MONTH($C228),DATE(YEAR(C229),MONTH(C229),DAY(C229)+1),"")</f>
        <v>46601</v>
      </c>
      <c r="E229" s="33">
        <f t="shared" ref="E229:AG229" si="45">IF(MONTH(DATE(YEAR(D229),MONTH(D229),DAY(D229)+1))=MONTH($C228),DATE(YEAR(D229),MONTH(D229),DAY(D229)+1),"")</f>
        <v>46602</v>
      </c>
      <c r="F229" s="33">
        <f t="shared" si="45"/>
        <v>46603</v>
      </c>
      <c r="G229" s="33">
        <f t="shared" si="45"/>
        <v>46604</v>
      </c>
      <c r="H229" s="33">
        <f t="shared" si="45"/>
        <v>46605</v>
      </c>
      <c r="I229" s="33">
        <f t="shared" si="45"/>
        <v>46606</v>
      </c>
      <c r="J229" s="33">
        <f t="shared" si="45"/>
        <v>46607</v>
      </c>
      <c r="K229" s="33">
        <f t="shared" si="45"/>
        <v>46608</v>
      </c>
      <c r="L229" s="33">
        <f t="shared" si="45"/>
        <v>46609</v>
      </c>
      <c r="M229" s="33">
        <f t="shared" si="45"/>
        <v>46610</v>
      </c>
      <c r="N229" s="33">
        <f t="shared" si="45"/>
        <v>46611</v>
      </c>
      <c r="O229" s="33">
        <f t="shared" si="45"/>
        <v>46612</v>
      </c>
      <c r="P229" s="33">
        <f t="shared" si="45"/>
        <v>46613</v>
      </c>
      <c r="Q229" s="33">
        <f t="shared" si="45"/>
        <v>46614</v>
      </c>
      <c r="R229" s="33">
        <f t="shared" si="45"/>
        <v>46615</v>
      </c>
      <c r="S229" s="33">
        <f t="shared" si="45"/>
        <v>46616</v>
      </c>
      <c r="T229" s="33">
        <f t="shared" si="45"/>
        <v>46617</v>
      </c>
      <c r="U229" s="33">
        <f t="shared" si="45"/>
        <v>46618</v>
      </c>
      <c r="V229" s="33">
        <f t="shared" si="45"/>
        <v>46619</v>
      </c>
      <c r="W229" s="33">
        <f t="shared" si="45"/>
        <v>46620</v>
      </c>
      <c r="X229" s="33">
        <f t="shared" si="45"/>
        <v>46621</v>
      </c>
      <c r="Y229" s="33">
        <f t="shared" si="45"/>
        <v>46622</v>
      </c>
      <c r="Z229" s="33">
        <f t="shared" si="45"/>
        <v>46623</v>
      </c>
      <c r="AA229" s="33">
        <f t="shared" si="45"/>
        <v>46624</v>
      </c>
      <c r="AB229" s="33">
        <f t="shared" si="45"/>
        <v>46625</v>
      </c>
      <c r="AC229" s="33">
        <f t="shared" si="45"/>
        <v>46626</v>
      </c>
      <c r="AD229" s="33">
        <f t="shared" si="45"/>
        <v>46627</v>
      </c>
      <c r="AE229" s="33">
        <f t="shared" si="45"/>
        <v>46628</v>
      </c>
      <c r="AF229" s="33">
        <f t="shared" si="45"/>
        <v>46629</v>
      </c>
      <c r="AG229" s="74">
        <f t="shared" si="45"/>
        <v>46630</v>
      </c>
      <c r="AH229" s="212"/>
      <c r="AI229" s="213"/>
      <c r="AJ229" s="213"/>
      <c r="AK229" s="213"/>
      <c r="AL229" s="214"/>
      <c r="AM229" s="218"/>
      <c r="AN229" s="219"/>
      <c r="AO229" s="220"/>
      <c r="AP229" s="223"/>
      <c r="AQ229" s="224"/>
      <c r="AR229" s="200"/>
      <c r="AS229" s="203"/>
      <c r="AT229" s="206"/>
      <c r="AU229" s="157"/>
      <c r="AV229" s="137"/>
      <c r="AW229" s="157"/>
      <c r="AX229" s="137"/>
      <c r="AY229" s="157"/>
      <c r="AZ229" s="157"/>
      <c r="BA229" s="35" t="s">
        <v>78</v>
      </c>
      <c r="BB229" s="35" t="s">
        <v>79</v>
      </c>
      <c r="BC229" s="170"/>
      <c r="BD229" s="198"/>
      <c r="BE229" s="198"/>
      <c r="BF229" s="125"/>
      <c r="BG229" s="125"/>
      <c r="BH229" s="62"/>
      <c r="BI229" s="193"/>
      <c r="BJ229" s="170"/>
      <c r="BK229" s="125"/>
    </row>
    <row r="230" spans="1:63" ht="12.95" customHeight="1" outlineLevel="1">
      <c r="A230" s="12"/>
      <c r="B230" s="32" t="s">
        <v>2</v>
      </c>
      <c r="C230" s="78" t="str">
        <f t="shared" ref="C230:AG230" si="46">TEXT(C229,"aaa")</f>
        <v>日</v>
      </c>
      <c r="D230" s="78" t="str">
        <f t="shared" si="46"/>
        <v>月</v>
      </c>
      <c r="E230" s="78" t="str">
        <f t="shared" si="46"/>
        <v>火</v>
      </c>
      <c r="F230" s="78" t="str">
        <f t="shared" si="46"/>
        <v>水</v>
      </c>
      <c r="G230" s="78" t="str">
        <f t="shared" si="46"/>
        <v>木</v>
      </c>
      <c r="H230" s="78" t="str">
        <f t="shared" si="46"/>
        <v>金</v>
      </c>
      <c r="I230" s="78" t="str">
        <f t="shared" si="46"/>
        <v>土</v>
      </c>
      <c r="J230" s="78" t="str">
        <f t="shared" si="46"/>
        <v>日</v>
      </c>
      <c r="K230" s="78" t="str">
        <f t="shared" si="46"/>
        <v>月</v>
      </c>
      <c r="L230" s="78" t="str">
        <f t="shared" si="46"/>
        <v>火</v>
      </c>
      <c r="M230" s="78" t="str">
        <f t="shared" si="46"/>
        <v>水</v>
      </c>
      <c r="N230" s="78" t="str">
        <f t="shared" si="46"/>
        <v>木</v>
      </c>
      <c r="O230" s="78" t="str">
        <f t="shared" si="46"/>
        <v>金</v>
      </c>
      <c r="P230" s="78" t="str">
        <f t="shared" si="46"/>
        <v>土</v>
      </c>
      <c r="Q230" s="78" t="str">
        <f t="shared" si="46"/>
        <v>日</v>
      </c>
      <c r="R230" s="78" t="str">
        <f t="shared" si="46"/>
        <v>月</v>
      </c>
      <c r="S230" s="78" t="str">
        <f t="shared" si="46"/>
        <v>火</v>
      </c>
      <c r="T230" s="78" t="str">
        <f t="shared" si="46"/>
        <v>水</v>
      </c>
      <c r="U230" s="78" t="str">
        <f t="shared" si="46"/>
        <v>木</v>
      </c>
      <c r="V230" s="78" t="str">
        <f t="shared" si="46"/>
        <v>金</v>
      </c>
      <c r="W230" s="78" t="str">
        <f t="shared" si="46"/>
        <v>土</v>
      </c>
      <c r="X230" s="78" t="str">
        <f t="shared" si="46"/>
        <v>日</v>
      </c>
      <c r="Y230" s="78" t="str">
        <f t="shared" si="46"/>
        <v>月</v>
      </c>
      <c r="Z230" s="78" t="str">
        <f t="shared" si="46"/>
        <v>火</v>
      </c>
      <c r="AA230" s="78" t="str">
        <f t="shared" si="46"/>
        <v>水</v>
      </c>
      <c r="AB230" s="78" t="str">
        <f t="shared" si="46"/>
        <v>木</v>
      </c>
      <c r="AC230" s="78" t="str">
        <f t="shared" si="46"/>
        <v>金</v>
      </c>
      <c r="AD230" s="78" t="str">
        <f t="shared" si="46"/>
        <v>土</v>
      </c>
      <c r="AE230" s="78" t="str">
        <f t="shared" si="46"/>
        <v>日</v>
      </c>
      <c r="AF230" s="78" t="str">
        <f t="shared" si="46"/>
        <v>月</v>
      </c>
      <c r="AG230" s="79" t="str">
        <f t="shared" si="46"/>
        <v>火</v>
      </c>
      <c r="AH230" s="194" t="s">
        <v>90</v>
      </c>
      <c r="AI230" s="195" t="s">
        <v>91</v>
      </c>
      <c r="AJ230" s="195" t="s">
        <v>92</v>
      </c>
      <c r="AK230" s="195" t="s">
        <v>93</v>
      </c>
      <c r="AL230" s="196" t="s">
        <v>94</v>
      </c>
      <c r="AM230" s="177" t="s">
        <v>44</v>
      </c>
      <c r="AN230" s="178" t="s">
        <v>12</v>
      </c>
      <c r="AO230" s="179" t="s">
        <v>51</v>
      </c>
      <c r="AP230" s="180" t="s">
        <v>44</v>
      </c>
      <c r="AQ230" s="183" t="s">
        <v>13</v>
      </c>
      <c r="AR230" s="201"/>
      <c r="AS230" s="204"/>
      <c r="AT230" s="186">
        <f>COUNT(C229:AG229)</f>
        <v>31</v>
      </c>
      <c r="AU230" s="155">
        <f>AT230-AR232</f>
        <v>31</v>
      </c>
      <c r="AV230" s="170">
        <f>SUM(AU$8:AU233)</f>
        <v>664</v>
      </c>
      <c r="AW230" s="155">
        <f>AT230-AR234</f>
        <v>31</v>
      </c>
      <c r="AX230" s="170">
        <f>SUM(AW$8:AW233)</f>
        <v>664</v>
      </c>
      <c r="AY230" s="170">
        <f>COUNTIF(C233:AG233,"○")+COUNTIF(C233:AG233,"●")</f>
        <v>0</v>
      </c>
      <c r="AZ230" s="170">
        <f>SUM(AY$9:AY234)</f>
        <v>0</v>
      </c>
      <c r="BA230" s="170">
        <f>COUNTIF(C235:AG235,"○")+COUNTIF(C235:AG235,"●")</f>
        <v>0</v>
      </c>
      <c r="BB230" s="170">
        <f>SUM(BA$10:BA235)</f>
        <v>0</v>
      </c>
      <c r="BC230" s="125">
        <f>COUNTIF(C230:AG230,"土")+COUNTIF(C230:AG230,"日")</f>
        <v>9</v>
      </c>
      <c r="BD230" s="137"/>
      <c r="BE230" s="137"/>
      <c r="BF230" s="125" t="str">
        <f ca="1">IF(OR(BD231/AU230&lt;0.285,BD231=0),"特例","特例なし")</f>
        <v>特例なし</v>
      </c>
      <c r="BG230" s="125" t="str">
        <f ca="1">IF(OR(BE231/AW230&lt;0.285,BE231=0),"特例","特例なし")</f>
        <v>特例なし</v>
      </c>
      <c r="BH230" s="171" t="s">
        <v>108</v>
      </c>
      <c r="BI230" s="173">
        <f>ABS(IF(WEEKDAY(C228,3)=0,7,WEEKDAY(C228,3)-7))</f>
        <v>1</v>
      </c>
      <c r="BJ230" s="125">
        <f ca="1">IF($AO$340="計画",IF(AU230=0,1,IF(AO233="達成",1,IF(AO233="達成※",1,0))),IF(AW230=0,1,IF(AO235="達成",1,IF(AO235="達成※",1,0))))</f>
        <v>0</v>
      </c>
      <c r="BK230" s="125">
        <f ca="1">IF($AO$340="計画",IF(COUNTIF(AH234:AL234,"未")=0,1,0),IF(COUNTIF(AH236:AL236,"未")=0,1,0))</f>
        <v>0</v>
      </c>
    </row>
    <row r="231" spans="1:63" ht="28.5" outlineLevel="1">
      <c r="A231" s="12"/>
      <c r="B231" s="169" t="s">
        <v>3</v>
      </c>
      <c r="C231" s="167" t="str">
        <f>IFERROR(VLOOKUP(C229,祝日一覧!$A:$C,3,FALSE),"")</f>
        <v/>
      </c>
      <c r="D231" s="167" t="str">
        <f>IFERROR(VLOOKUP(D229,祝日一覧!$A:$C,3,FALSE),"")</f>
        <v/>
      </c>
      <c r="E231" s="167" t="str">
        <f>IFERROR(VLOOKUP(E229,祝日一覧!$A:$C,3,FALSE),"")</f>
        <v/>
      </c>
      <c r="F231" s="167" t="str">
        <f>IFERROR(VLOOKUP(F229,祝日一覧!$A:$C,3,FALSE),"")</f>
        <v/>
      </c>
      <c r="G231" s="167" t="str">
        <f>IFERROR(VLOOKUP(G229,祝日一覧!$A:$C,3,FALSE),"")</f>
        <v/>
      </c>
      <c r="H231" s="167" t="str">
        <f>IFERROR(VLOOKUP(H229,祝日一覧!$A:$C,3,FALSE),"")</f>
        <v/>
      </c>
      <c r="I231" s="167" t="str">
        <f>IFERROR(VLOOKUP(I229,祝日一覧!$A:$C,3,FALSE),"")</f>
        <v/>
      </c>
      <c r="J231" s="167" t="str">
        <f>IFERROR(VLOOKUP(J229,祝日一覧!$A:$C,3,FALSE),"")</f>
        <v/>
      </c>
      <c r="K231" s="167" t="str">
        <f>IFERROR(VLOOKUP(K229,祝日一覧!$A:$C,3,FALSE),"")</f>
        <v/>
      </c>
      <c r="L231" s="167" t="str">
        <f>IFERROR(VLOOKUP(L229,祝日一覧!$A:$C,3,FALSE),"")</f>
        <v/>
      </c>
      <c r="M231" s="167" t="str">
        <f>IFERROR(VLOOKUP(M229,祝日一覧!$A:$C,3,FALSE),"")</f>
        <v>山の日</v>
      </c>
      <c r="N231" s="167" t="str">
        <f>IFERROR(VLOOKUP(N229,祝日一覧!$A:$C,3,FALSE),"")</f>
        <v/>
      </c>
      <c r="O231" s="167" t="str">
        <f>IFERROR(VLOOKUP(O229,祝日一覧!$A:$C,3,FALSE),"")</f>
        <v/>
      </c>
      <c r="P231" s="167" t="str">
        <f>IFERROR(VLOOKUP(P229,祝日一覧!$A:$C,3,FALSE),"")</f>
        <v/>
      </c>
      <c r="Q231" s="167" t="str">
        <f>IFERROR(VLOOKUP(Q229,祝日一覧!$A:$C,3,FALSE),"")</f>
        <v/>
      </c>
      <c r="R231" s="167" t="str">
        <f>IFERROR(VLOOKUP(R229,祝日一覧!$A:$C,3,FALSE),"")</f>
        <v/>
      </c>
      <c r="S231" s="167" t="str">
        <f>IFERROR(VLOOKUP(S229,祝日一覧!$A:$C,3,FALSE),"")</f>
        <v/>
      </c>
      <c r="T231" s="167" t="str">
        <f>IFERROR(VLOOKUP(T229,祝日一覧!$A:$C,3,FALSE),"")</f>
        <v/>
      </c>
      <c r="U231" s="167" t="str">
        <f>IFERROR(VLOOKUP(U229,祝日一覧!$A:$C,3,FALSE),"")</f>
        <v/>
      </c>
      <c r="V231" s="167" t="str">
        <f>IFERROR(VLOOKUP(V229,祝日一覧!$A:$C,3,FALSE),"")</f>
        <v/>
      </c>
      <c r="W231" s="167" t="str">
        <f>IFERROR(VLOOKUP(W229,祝日一覧!$A:$C,3,FALSE),"")</f>
        <v/>
      </c>
      <c r="X231" s="167" t="str">
        <f>IFERROR(VLOOKUP(X229,祝日一覧!$A:$C,3,FALSE),"")</f>
        <v/>
      </c>
      <c r="Y231" s="167" t="str">
        <f>IFERROR(VLOOKUP(Y229,祝日一覧!$A:$C,3,FALSE),"")</f>
        <v/>
      </c>
      <c r="Z231" s="167" t="str">
        <f>IFERROR(VLOOKUP(Z229,祝日一覧!$A:$C,3,FALSE),"")</f>
        <v/>
      </c>
      <c r="AA231" s="167" t="str">
        <f>IFERROR(VLOOKUP(AA229,祝日一覧!$A:$C,3,FALSE),"")</f>
        <v/>
      </c>
      <c r="AB231" s="167" t="str">
        <f>IFERROR(VLOOKUP(AB229,祝日一覧!$A:$C,3,FALSE),"")</f>
        <v/>
      </c>
      <c r="AC231" s="167" t="str">
        <f>IFERROR(VLOOKUP(AC229,祝日一覧!$A:$C,3,FALSE),"")</f>
        <v/>
      </c>
      <c r="AD231" s="167" t="str">
        <f>IFERROR(VLOOKUP(AD229,祝日一覧!$A:$C,3,FALSE),"")</f>
        <v/>
      </c>
      <c r="AE231" s="167" t="str">
        <f>IFERROR(VLOOKUP(AE229,祝日一覧!$A:$C,3,FALSE),"")</f>
        <v/>
      </c>
      <c r="AF231" s="167" t="str">
        <f>IFERROR(VLOOKUP(AF229,祝日一覧!$A:$C,3,FALSE),"")</f>
        <v/>
      </c>
      <c r="AG231" s="168" t="str">
        <f>IFERROR(VLOOKUP(AG229,祝日一覧!$A:$C,3,FALSE),"")</f>
        <v/>
      </c>
      <c r="AH231" s="194"/>
      <c r="AI231" s="195"/>
      <c r="AJ231" s="195"/>
      <c r="AK231" s="195"/>
      <c r="AL231" s="196"/>
      <c r="AM231" s="177"/>
      <c r="AN231" s="178"/>
      <c r="AO231" s="179"/>
      <c r="AP231" s="181"/>
      <c r="AQ231" s="184"/>
      <c r="AR231" s="39" t="s">
        <v>84</v>
      </c>
      <c r="AS231" s="40" t="s">
        <v>84</v>
      </c>
      <c r="AT231" s="186"/>
      <c r="AU231" s="156"/>
      <c r="AV231" s="170"/>
      <c r="AW231" s="156"/>
      <c r="AX231" s="170"/>
      <c r="AY231" s="170"/>
      <c r="AZ231" s="170"/>
      <c r="BA231" s="170"/>
      <c r="BB231" s="170"/>
      <c r="BC231" s="125"/>
      <c r="BD231" s="174">
        <f ca="1">BC230-AS232</f>
        <v>9</v>
      </c>
      <c r="BE231" s="174">
        <f ca="1">BC230-AS234</f>
        <v>9</v>
      </c>
      <c r="BF231" s="125"/>
      <c r="BG231" s="125"/>
      <c r="BH231" s="172"/>
      <c r="BI231" s="173">
        <f>WEEKDAY(C227,3)</f>
        <v>5</v>
      </c>
      <c r="BJ231" s="125"/>
      <c r="BK231" s="125"/>
    </row>
    <row r="232" spans="1:63" ht="54" outlineLevel="1">
      <c r="A232" s="43"/>
      <c r="B232" s="169"/>
      <c r="C232" s="167"/>
      <c r="D232" s="167"/>
      <c r="E232" s="167"/>
      <c r="F232" s="167"/>
      <c r="G232" s="167"/>
      <c r="H232" s="167"/>
      <c r="I232" s="167"/>
      <c r="J232" s="167"/>
      <c r="K232" s="167"/>
      <c r="L232" s="167"/>
      <c r="M232" s="167"/>
      <c r="N232" s="167"/>
      <c r="O232" s="167"/>
      <c r="P232" s="167"/>
      <c r="Q232" s="167"/>
      <c r="R232" s="167"/>
      <c r="S232" s="167"/>
      <c r="T232" s="167"/>
      <c r="U232" s="167"/>
      <c r="V232" s="167"/>
      <c r="W232" s="167"/>
      <c r="X232" s="167"/>
      <c r="Y232" s="167"/>
      <c r="Z232" s="167"/>
      <c r="AA232" s="167"/>
      <c r="AB232" s="167"/>
      <c r="AC232" s="167"/>
      <c r="AD232" s="167"/>
      <c r="AE232" s="167"/>
      <c r="AF232" s="167"/>
      <c r="AG232" s="168"/>
      <c r="AH232" s="86" t="str">
        <f>IF($BI230=7,DBCS(1&amp;"日～"&amp;7&amp;"日"),DBCS("前"&amp;DAY(EOMONTH($C228-1,0))-6+$BI230&amp;"日～"&amp;$BI230&amp;"日"))</f>
        <v>前２６日～１日</v>
      </c>
      <c r="AI232" s="45" t="str">
        <f>DBCS($BI230+1&amp;"日～"&amp;$BI230+7&amp;"日")</f>
        <v>２日～８日</v>
      </c>
      <c r="AJ232" s="45" t="str">
        <f>DBCS($BI230+8&amp;"日～"&amp;$BI230+14&amp;"日")</f>
        <v>９日～１５日</v>
      </c>
      <c r="AK232" s="45" t="str">
        <f>DBCS($BI230+15&amp;"日～"&amp;$BI230+21&amp;"日")</f>
        <v>１６日～２２日</v>
      </c>
      <c r="AL232" s="46" t="str">
        <f>IF(AND(BI230=7,BI233=0),"-",IF($BI235=3,"-",DBCS($BI230+22&amp;"日～"&amp;$BI230+28&amp;"日")))</f>
        <v>２３日～２９日</v>
      </c>
      <c r="AM232" s="177"/>
      <c r="AN232" s="178"/>
      <c r="AO232" s="179"/>
      <c r="AP232" s="182"/>
      <c r="AQ232" s="185"/>
      <c r="AR232" s="39">
        <f>COUNTIF(C233:AG234,"外")</f>
        <v>0</v>
      </c>
      <c r="AS232" s="40">
        <f ca="1">COUNTIF(OFFSET(C233,0,MAX(5-WEEKDAY(C228,3),0),1,MIN(7-WEEKDAY(C228,3),2)),"外")+COUNTIF(OFFSET(C233,0,MAX(5-WEEKDAY(C228,3),0)+7,1,2),"外")+COUNTIF(OFFSET(C233,0,MAX(5-WEEKDAY(C228,3),0)+14,1,2),"外")+COUNTIF(OFFSET(C233,0,MAX(5-WEEKDAY(C228,3),0)+21,1,2),"外")+IF(BI232-BI230&lt;27,0,COUNTIF(OFFSET(C233,0,BI230+26,1,MIN(7-BI233,2)),"外"))</f>
        <v>0</v>
      </c>
      <c r="AT232" s="186"/>
      <c r="AU232" s="156"/>
      <c r="AV232" s="170"/>
      <c r="AW232" s="156"/>
      <c r="AX232" s="170"/>
      <c r="AY232" s="170"/>
      <c r="AZ232" s="170"/>
      <c r="BA232" s="170"/>
      <c r="BB232" s="170"/>
      <c r="BC232" s="125"/>
      <c r="BD232" s="175"/>
      <c r="BE232" s="175"/>
      <c r="BF232" s="125"/>
      <c r="BG232" s="125"/>
      <c r="BH232" s="47" t="s">
        <v>109</v>
      </c>
      <c r="BI232" s="48">
        <f>DAY(EOMONTH(C228,0))</f>
        <v>31</v>
      </c>
      <c r="BJ232" s="125"/>
      <c r="BK232" s="125"/>
    </row>
    <row r="233" spans="1:63" ht="26.45" customHeight="1" outlineLevel="1">
      <c r="A233" s="52"/>
      <c r="B233" s="161" t="s">
        <v>88</v>
      </c>
      <c r="C233" s="123"/>
      <c r="D233" s="123"/>
      <c r="E233" s="123"/>
      <c r="F233" s="123"/>
      <c r="G233" s="123"/>
      <c r="H233" s="123"/>
      <c r="I233" s="123"/>
      <c r="J233" s="123"/>
      <c r="K233" s="123"/>
      <c r="L233" s="123"/>
      <c r="M233" s="123"/>
      <c r="N233" s="123"/>
      <c r="O233" s="123"/>
      <c r="P233" s="123"/>
      <c r="Q233" s="123"/>
      <c r="R233" s="123"/>
      <c r="S233" s="123"/>
      <c r="T233" s="123"/>
      <c r="U233" s="123"/>
      <c r="V233" s="123"/>
      <c r="W233" s="123"/>
      <c r="X233" s="123"/>
      <c r="Y233" s="123"/>
      <c r="Z233" s="123"/>
      <c r="AA233" s="123"/>
      <c r="AB233" s="123"/>
      <c r="AC233" s="123"/>
      <c r="AD233" s="123"/>
      <c r="AE233" s="123"/>
      <c r="AF233" s="123"/>
      <c r="AG233" s="143"/>
      <c r="AH233" s="53">
        <f ca="1">IF(BI230=7,COUNTIF(OFFSET($C233,0,0,1,$BI230),"○")+COUNTIF(OFFSET($C233,0,$BI230,1,7),"●"),COUNTIF(OFFSET($C233,0,0,1,$BI230),"○")+COUNTIF(OFFSET($C233,-10,DAY(EOMONTH(C228-1,0))-7+BI230,1,7-$BI230),"○")+COUNTIF(OFFSET(C233,0,BI230,1,7),"●"))</f>
        <v>0</v>
      </c>
      <c r="AI233" s="54">
        <f ca="1">COUNTIF(OFFSET($C233,0,$BI230,1,7),"○")+COUNTIF(OFFSET($C233,0,$BI230+7,1,7),"●")</f>
        <v>0</v>
      </c>
      <c r="AJ233" s="54">
        <f ca="1">COUNTIF(OFFSET($C233,0,$BI230+7,1,7),"○")+COUNTIF(OFFSET($C233,0,$BI230+14,1,7),"●")</f>
        <v>0</v>
      </c>
      <c r="AK233" s="54">
        <f ca="1">IF(BI235=3,COUNTIF(OFFSET($C233,0,$BI230+14,1,7),"○")+IFERROR(COUNTIF(OFFSET(C233,0,BI230+22,1,BI233),"●"),0)+COUNTIF(OFFSET(C233,10,0,1,7-BI233),"●"),COUNTIF(OFFSET($C233,0,$BI230+14,1,7),"○")+COUNTIF(OFFSET($C233,0,$BI230+21,1,7),"●"))</f>
        <v>0</v>
      </c>
      <c r="AL233" s="55">
        <f ca="1">IF((BI235+SIGN(BI230))&lt;5,"-",IF(BI233=0,COUNTIF(OFFSET(C233,0,BI230+21,1,7),"○")+COUNTIF(OFFSET(C233,10,0,1,7-BI233),"●"),COUNTIF(OFFSET(C233,0,BI230+21,1,7),"○")+COUNTIF(OFFSET(C233,0,BI230+28,1,BI233),"●")+COUNTIF(OFFSET(C233,10,1,7-BI233,),"●")))</f>
        <v>0</v>
      </c>
      <c r="AM233" s="145">
        <f>AY230</f>
        <v>0</v>
      </c>
      <c r="AN233" s="147">
        <f>IF(AU230=0,"対象外",AM233/AU230)</f>
        <v>0</v>
      </c>
      <c r="AO233" s="149" t="str">
        <f ca="1">IF(AU230=0,"対象外",IF(AM233/AU230&gt;=0.285,"達成",IF(AM233&gt;=BF233,"達成※","未")))</f>
        <v>未</v>
      </c>
      <c r="AP233" s="151">
        <f>AZ230</f>
        <v>0</v>
      </c>
      <c r="AQ233" s="153">
        <f>IFERROR(AP233/AV230,"")</f>
        <v>0</v>
      </c>
      <c r="AR233" s="39" t="s">
        <v>85</v>
      </c>
      <c r="AS233" s="40" t="s">
        <v>85</v>
      </c>
      <c r="AT233" s="186"/>
      <c r="AU233" s="156"/>
      <c r="AV233" s="170"/>
      <c r="AW233" s="156"/>
      <c r="AX233" s="170"/>
      <c r="AY233" s="170"/>
      <c r="AZ233" s="170"/>
      <c r="BA233" s="170"/>
      <c r="BB233" s="170"/>
      <c r="BC233" s="125"/>
      <c r="BD233" s="175"/>
      <c r="BE233" s="175"/>
      <c r="BF233" s="125" t="str">
        <f ca="1">IF(OR(BD231/AU230&lt;0.285,BD231=0),BD231,"-")</f>
        <v>-</v>
      </c>
      <c r="BG233" s="174" t="str">
        <f ca="1">IF(OR(BE231/AW230&lt;0.285,BE231=0),BE231,"-")</f>
        <v>-</v>
      </c>
      <c r="BH233" s="56" t="s">
        <v>110</v>
      </c>
      <c r="BI233" s="57">
        <f>MOD(BI232-BI230,7)</f>
        <v>2</v>
      </c>
      <c r="BJ233" s="125"/>
      <c r="BK233" s="125"/>
    </row>
    <row r="234" spans="1:63" ht="12.95" customHeight="1" outlineLevel="1">
      <c r="A234" s="52"/>
      <c r="B234" s="161"/>
      <c r="C234" s="123"/>
      <c r="D234" s="123"/>
      <c r="E234" s="123"/>
      <c r="F234" s="123"/>
      <c r="G234" s="123"/>
      <c r="H234" s="123"/>
      <c r="I234" s="123"/>
      <c r="J234" s="123"/>
      <c r="K234" s="123"/>
      <c r="L234" s="123"/>
      <c r="M234" s="123"/>
      <c r="N234" s="123"/>
      <c r="O234" s="123"/>
      <c r="P234" s="123"/>
      <c r="Q234" s="123"/>
      <c r="R234" s="123"/>
      <c r="S234" s="123"/>
      <c r="T234" s="123"/>
      <c r="U234" s="123"/>
      <c r="V234" s="123"/>
      <c r="W234" s="123"/>
      <c r="X234" s="123"/>
      <c r="Y234" s="123"/>
      <c r="Z234" s="123"/>
      <c r="AA234" s="123"/>
      <c r="AB234" s="123"/>
      <c r="AC234" s="123"/>
      <c r="AD234" s="123"/>
      <c r="AE234" s="123"/>
      <c r="AF234" s="123"/>
      <c r="AG234" s="143"/>
      <c r="AH234" s="58" t="str">
        <f ca="1">IF(BI230=1,
IF((2-COUNTIF(OFFSET(C233,0,0,1,1),"外")-COUNTIF(OFFSET(C233,-10,BI222-1),"外"))&lt;=AH233,"達成","未"),
IF((2-COUNTIF(OFFSET(C233,0,MAX(5-WEEKDAY(C228,3),0),1,2),"外"))&lt;=AH233,"達成","未"))</f>
        <v>未</v>
      </c>
      <c r="AI234" s="54" t="str">
        <f ca="1">IF((2-COUNTIF(OFFSET($C233,0,$BI230+5,1,2),"外"))&lt;=AI233,"達成","未")</f>
        <v>未</v>
      </c>
      <c r="AJ234" s="54" t="str">
        <f ca="1">IF((2-COUNTIF(OFFSET($C233,0,$BI230+12,1,2),"外"))&lt;=AJ233,"達成","未")</f>
        <v>未</v>
      </c>
      <c r="AK234" s="54" t="str">
        <f ca="1">IF((2-COUNTIF(OFFSET($C233,0,$BI230+19,1,2),"外"))&lt;=AK233,"達成","未")</f>
        <v>未</v>
      </c>
      <c r="AL234" s="55" t="str">
        <f ca="1">IF((BI235+SIGN(BI230))&lt;5,"-",IF((2-COUNTIF(OFFSET($C233,0,$BI230+26,1,2),"外"))&lt;=AL233,"達成","未"))</f>
        <v>未</v>
      </c>
      <c r="AM234" s="163"/>
      <c r="AN234" s="164"/>
      <c r="AO234" s="165"/>
      <c r="AP234" s="166"/>
      <c r="AQ234" s="187"/>
      <c r="AR234" s="188">
        <f>COUNTIF(C235:AG236,"外")</f>
        <v>0</v>
      </c>
      <c r="AS234" s="190">
        <f ca="1">COUNTIF(OFFSET(C235,0,MAX(5-WEEKDAY(C228,3),0),1,MIN(7-WEEKDAY(C228,3),2)),"外")+COUNTIF(OFFSET(C235,0,MAX(5-WEEKDAY(C228,3),0)+7,1,2),"外")+COUNTIF(OFFSET(C235,0,MAX(5-WEEKDAY(C228,3),0)+14,1,2),"外")+COUNTIF(OFFSET(C235,0,MAX(5-WEEKDAY(C228,3),0)+21,1,2),"外")+IF(BI232-BI230&lt;27,0,COUNTIF(OFFSET(C235,0,BI230+26,1,MIN(7-BI233,2)),"外"))</f>
        <v>0</v>
      </c>
      <c r="AT234" s="186"/>
      <c r="AU234" s="156"/>
      <c r="AV234" s="170"/>
      <c r="AW234" s="156"/>
      <c r="AX234" s="170"/>
      <c r="AY234" s="170"/>
      <c r="AZ234" s="170"/>
      <c r="BA234" s="170"/>
      <c r="BB234" s="170"/>
      <c r="BC234" s="125"/>
      <c r="BD234" s="175"/>
      <c r="BE234" s="175"/>
      <c r="BF234" s="125"/>
      <c r="BG234" s="175"/>
      <c r="BH234" s="59" t="s">
        <v>112</v>
      </c>
      <c r="BI234" s="57">
        <f>SIGN(BI230)+SIGN(BI233)+BI235</f>
        <v>6</v>
      </c>
      <c r="BJ234" s="125"/>
      <c r="BK234" s="125"/>
    </row>
    <row r="235" spans="1:63" ht="26.45" customHeight="1" outlineLevel="1">
      <c r="A235" s="52"/>
      <c r="B235" s="161" t="s">
        <v>137</v>
      </c>
      <c r="C235" s="123"/>
      <c r="D235" s="123"/>
      <c r="E235" s="123"/>
      <c r="F235" s="123"/>
      <c r="G235" s="123"/>
      <c r="H235" s="123"/>
      <c r="I235" s="123"/>
      <c r="J235" s="123"/>
      <c r="K235" s="123"/>
      <c r="L235" s="123"/>
      <c r="M235" s="123"/>
      <c r="N235" s="123"/>
      <c r="O235" s="123"/>
      <c r="P235" s="123"/>
      <c r="Q235" s="123"/>
      <c r="R235" s="123"/>
      <c r="S235" s="123"/>
      <c r="T235" s="123"/>
      <c r="U235" s="123"/>
      <c r="V235" s="123"/>
      <c r="W235" s="123"/>
      <c r="X235" s="123"/>
      <c r="Y235" s="123"/>
      <c r="Z235" s="123"/>
      <c r="AA235" s="123"/>
      <c r="AB235" s="123"/>
      <c r="AC235" s="123"/>
      <c r="AD235" s="123"/>
      <c r="AE235" s="123"/>
      <c r="AF235" s="123"/>
      <c r="AG235" s="143"/>
      <c r="AH235" s="53">
        <f ca="1">IF(BI230=7,COUNTIF(OFFSET($C235,0,0,1,$BI230),"○")+COUNTIF(OFFSET($C235,0,$BI230,1,7),"●"),COUNTIF(OFFSET($C235,0,0,1,$BI230),"○")+COUNTIF(OFFSET($C235,-10,DAY(EOMONTH(C228-1,0))-7+BI230,1,7-$BI230),"○")+COUNTIF(OFFSET(C235,0,BI230,1,7),"●"))</f>
        <v>0</v>
      </c>
      <c r="AI235" s="60">
        <f ca="1">COUNTIF(OFFSET($C235,0,$BI230,1,7),"○")+COUNTIF(OFFSET($C235,0,$BI230+7,1,7),"●")</f>
        <v>0</v>
      </c>
      <c r="AJ235" s="60">
        <f ca="1">COUNTIF(OFFSET($C235,0,$BI230+7,1,7),"○")+COUNTIF(OFFSET($C235,0,$BI230+14,1,7),"●")</f>
        <v>0</v>
      </c>
      <c r="AK235" s="60">
        <f ca="1">IF(BI235=3,COUNTIF(OFFSET($C235,0,$BI230+14,1,7),"○")+IFERROR(COUNTIF(OFFSET(C235,0,BI230+22,1,BI233),"●"),0)+COUNTIF(OFFSET(C235,10,0,1,7-BI233),"●"),COUNTIF(OFFSET($C235,0,$BI230+14,1,7),"○")+COUNTIF(OFFSET($C235,0,$BI230+21,1,7),"●"))</f>
        <v>0</v>
      </c>
      <c r="AL235" s="61">
        <f ca="1">IF((BI235+SIGN(BI230))&lt;5,"-",IF(BI233=0,COUNTIF(OFFSET(C235,0,BI230+21,1,7),"○")+COUNTIF(OFFSET(C235,10,0,1,7-BI233),"●"),COUNTIF(OFFSET(C235,0,BI230+21,1,7),"○")+COUNTIF(OFFSET(C235,0,BI230+28,1,BI233),"●")+COUNTIF(OFFSET(C235,10,1,7-BI233,),"●")))</f>
        <v>0</v>
      </c>
      <c r="AM235" s="145">
        <f>BA230</f>
        <v>0</v>
      </c>
      <c r="AN235" s="147">
        <f>IF(AU230=0,"対象外",AM235/AU230)</f>
        <v>0</v>
      </c>
      <c r="AO235" s="149" t="str">
        <f ca="1">IF(AU230=0,"対象外",IF(AM235/AU230&gt;=0.285,"達成",IF(AM235&gt;=BG233,"達成※","未")))</f>
        <v>未</v>
      </c>
      <c r="AP235" s="151">
        <f>BB230</f>
        <v>0</v>
      </c>
      <c r="AQ235" s="153">
        <f>IFERROR(AP235/AX230,"")</f>
        <v>0</v>
      </c>
      <c r="AR235" s="189"/>
      <c r="AS235" s="191"/>
      <c r="AT235" s="186"/>
      <c r="AU235" s="157"/>
      <c r="AV235" s="170"/>
      <c r="AW235" s="157"/>
      <c r="AX235" s="170"/>
      <c r="AY235" s="170"/>
      <c r="AZ235" s="170"/>
      <c r="BA235" s="170"/>
      <c r="BB235" s="170"/>
      <c r="BC235" s="125"/>
      <c r="BD235" s="176"/>
      <c r="BE235" s="176"/>
      <c r="BF235" s="125"/>
      <c r="BG235" s="176"/>
      <c r="BH235" s="63" t="s">
        <v>111</v>
      </c>
      <c r="BI235" s="92">
        <f>ROUNDDOWN((BI232-BI230)/7,0)</f>
        <v>4</v>
      </c>
      <c r="BJ235" s="125"/>
      <c r="BK235" s="125"/>
    </row>
    <row r="236" spans="1:63" ht="14.25" outlineLevel="1" thickBot="1">
      <c r="A236" s="52"/>
      <c r="B236" s="162"/>
      <c r="C236" s="142"/>
      <c r="D236" s="142"/>
      <c r="E236" s="142"/>
      <c r="F236" s="142"/>
      <c r="G236" s="142"/>
      <c r="H236" s="142"/>
      <c r="I236" s="142"/>
      <c r="J236" s="142"/>
      <c r="K236" s="142"/>
      <c r="L236" s="142"/>
      <c r="M236" s="142"/>
      <c r="N236" s="142"/>
      <c r="O236" s="142"/>
      <c r="P236" s="142"/>
      <c r="Q236" s="142"/>
      <c r="R236" s="142"/>
      <c r="S236" s="142"/>
      <c r="T236" s="142"/>
      <c r="U236" s="142"/>
      <c r="V236" s="142"/>
      <c r="W236" s="142"/>
      <c r="X236" s="142"/>
      <c r="Y236" s="142"/>
      <c r="Z236" s="142"/>
      <c r="AA236" s="142"/>
      <c r="AB236" s="142"/>
      <c r="AC236" s="142"/>
      <c r="AD236" s="142"/>
      <c r="AE236" s="142"/>
      <c r="AF236" s="142"/>
      <c r="AG236" s="144"/>
      <c r="AH236" s="77" t="str">
        <f ca="1">IF(BI230=1,
IF((2-COUNTIF(OFFSET(C235,0,0,1,1),"外")-COUNTIF(OFFSET(C235,-10,BI222-1),"外"))&lt;=AH235,"達成","未"),
IF((2-COUNTIF(OFFSET(C235,0,MAX(5-WEEKDAY(C228,3),0),1,2),"外"))&lt;=AH235,"達成","未"))</f>
        <v>未</v>
      </c>
      <c r="AI236" s="66" t="str">
        <f ca="1">IF((2-COUNTIF(OFFSET($C235,0,$BI230+5,1,2),"外"))&lt;=AI235,"達成","未")</f>
        <v>未</v>
      </c>
      <c r="AJ236" s="66" t="str">
        <f ca="1">IF((2-COUNTIF(OFFSET($C235,0,$BI230+12,1,2),"外"))&lt;=AJ235,"達成","未")</f>
        <v>未</v>
      </c>
      <c r="AK236" s="66" t="str">
        <f ca="1">IF((2-COUNTIF(OFFSET($C235,0,$BI230+19,1,2),"外"))&lt;=AK235,"達成","未")</f>
        <v>未</v>
      </c>
      <c r="AL236" s="67" t="str">
        <f ca="1">IF((BI235+SIGN(BI230))&lt;5,"-",IF((2-COUNTIF(OFFSET($C235,0,$BI230+26,1,2),"外"))&lt;=AL235,"達成","未"))</f>
        <v>未</v>
      </c>
      <c r="AM236" s="146"/>
      <c r="AN236" s="148"/>
      <c r="AO236" s="150"/>
      <c r="AP236" s="152"/>
      <c r="AQ236" s="154"/>
      <c r="AR236" s="68"/>
      <c r="AS236" s="68"/>
      <c r="AT236" s="22"/>
      <c r="AU236" s="22"/>
      <c r="AV236" s="22"/>
      <c r="AW236" s="22"/>
      <c r="AX236" s="22"/>
      <c r="AY236" s="22"/>
      <c r="AZ236" s="22"/>
      <c r="BA236" s="22"/>
      <c r="BB236" s="22"/>
      <c r="BC236" s="69"/>
      <c r="BD236" s="69"/>
      <c r="BE236" s="69"/>
      <c r="BF236" s="69"/>
      <c r="BG236" s="69"/>
      <c r="BH236" s="69"/>
      <c r="BI236" s="69"/>
      <c r="BJ236" s="69"/>
      <c r="BK236" s="18"/>
    </row>
    <row r="237" spans="1:63" ht="14.25" outlineLevel="1" thickBot="1">
      <c r="A237" s="12"/>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Z237" s="16"/>
      <c r="BA237" s="16"/>
      <c r="BB237" s="16"/>
    </row>
    <row r="238" spans="1:63" ht="12.95" customHeight="1" outlineLevel="1">
      <c r="A238" s="12"/>
      <c r="B238" s="29" t="s">
        <v>39</v>
      </c>
      <c r="C238" s="207">
        <f>DATE(YEAR(C228),MONTH(C228)+1,DAY(C228))</f>
        <v>46631</v>
      </c>
      <c r="D238" s="207"/>
      <c r="E238" s="207"/>
      <c r="F238" s="207"/>
      <c r="G238" s="207"/>
      <c r="H238" s="207"/>
      <c r="I238" s="207"/>
      <c r="J238" s="207"/>
      <c r="K238" s="207"/>
      <c r="L238" s="207"/>
      <c r="M238" s="207"/>
      <c r="N238" s="207"/>
      <c r="O238" s="207"/>
      <c r="P238" s="207"/>
      <c r="Q238" s="207"/>
      <c r="R238" s="207"/>
      <c r="S238" s="207"/>
      <c r="T238" s="207"/>
      <c r="U238" s="207"/>
      <c r="V238" s="207"/>
      <c r="W238" s="207"/>
      <c r="X238" s="207"/>
      <c r="Y238" s="207"/>
      <c r="Z238" s="207"/>
      <c r="AA238" s="207"/>
      <c r="AB238" s="207"/>
      <c r="AC238" s="207"/>
      <c r="AD238" s="207"/>
      <c r="AE238" s="207"/>
      <c r="AF238" s="207"/>
      <c r="AG238" s="208"/>
      <c r="AH238" s="209" t="s">
        <v>136</v>
      </c>
      <c r="AI238" s="210"/>
      <c r="AJ238" s="210"/>
      <c r="AK238" s="210"/>
      <c r="AL238" s="211"/>
      <c r="AM238" s="215" t="s">
        <v>50</v>
      </c>
      <c r="AN238" s="216"/>
      <c r="AO238" s="217"/>
      <c r="AP238" s="221" t="s">
        <v>11</v>
      </c>
      <c r="AQ238" s="222"/>
      <c r="AR238" s="199" t="s">
        <v>113</v>
      </c>
      <c r="AS238" s="202" t="s">
        <v>114</v>
      </c>
      <c r="AT238" s="205" t="s">
        <v>15</v>
      </c>
      <c r="AU238" s="155" t="s">
        <v>115</v>
      </c>
      <c r="AV238" s="197" t="s">
        <v>116</v>
      </c>
      <c r="AW238" s="155" t="s">
        <v>118</v>
      </c>
      <c r="AX238" s="197" t="s">
        <v>117</v>
      </c>
      <c r="AY238" s="155" t="s">
        <v>80</v>
      </c>
      <c r="AZ238" s="155" t="s">
        <v>81</v>
      </c>
      <c r="BA238" s="30" t="s">
        <v>82</v>
      </c>
      <c r="BB238" s="30" t="s">
        <v>83</v>
      </c>
      <c r="BC238" s="170" t="s">
        <v>52</v>
      </c>
      <c r="BD238" s="197" t="s">
        <v>119</v>
      </c>
      <c r="BE238" s="197" t="s">
        <v>120</v>
      </c>
      <c r="BF238" s="170" t="s">
        <v>121</v>
      </c>
      <c r="BG238" s="170" t="s">
        <v>122</v>
      </c>
      <c r="BH238" s="41"/>
      <c r="BI238" s="192" t="s">
        <v>100</v>
      </c>
      <c r="BJ238" s="170" t="s">
        <v>61</v>
      </c>
      <c r="BK238" s="125" t="s">
        <v>89</v>
      </c>
    </row>
    <row r="239" spans="1:63" outlineLevel="1">
      <c r="A239" s="12"/>
      <c r="B239" s="32" t="s">
        <v>34</v>
      </c>
      <c r="C239" s="33">
        <f>DATE(YEAR(C238),MONTH(C238),DAY(C238))</f>
        <v>46631</v>
      </c>
      <c r="D239" s="33">
        <f>IF(MONTH(DATE(YEAR(C239),MONTH(C239),DAY(C239)+1))=MONTH($C238),DATE(YEAR(C239),MONTH(C239),DAY(C239)+1),"")</f>
        <v>46632</v>
      </c>
      <c r="E239" s="33">
        <f t="shared" ref="E239:AG239" si="47">IF(MONTH(DATE(YEAR(D239),MONTH(D239),DAY(D239)+1))=MONTH($C238),DATE(YEAR(D239),MONTH(D239),DAY(D239)+1),"")</f>
        <v>46633</v>
      </c>
      <c r="F239" s="33">
        <f t="shared" si="47"/>
        <v>46634</v>
      </c>
      <c r="G239" s="33">
        <f t="shared" si="47"/>
        <v>46635</v>
      </c>
      <c r="H239" s="33">
        <f t="shared" si="47"/>
        <v>46636</v>
      </c>
      <c r="I239" s="33">
        <f t="shared" si="47"/>
        <v>46637</v>
      </c>
      <c r="J239" s="33">
        <f t="shared" si="47"/>
        <v>46638</v>
      </c>
      <c r="K239" s="33">
        <f t="shared" si="47"/>
        <v>46639</v>
      </c>
      <c r="L239" s="33">
        <f t="shared" si="47"/>
        <v>46640</v>
      </c>
      <c r="M239" s="33">
        <f t="shared" si="47"/>
        <v>46641</v>
      </c>
      <c r="N239" s="33">
        <f t="shared" si="47"/>
        <v>46642</v>
      </c>
      <c r="O239" s="33">
        <f t="shared" si="47"/>
        <v>46643</v>
      </c>
      <c r="P239" s="33">
        <f t="shared" si="47"/>
        <v>46644</v>
      </c>
      <c r="Q239" s="33">
        <f t="shared" si="47"/>
        <v>46645</v>
      </c>
      <c r="R239" s="33">
        <f t="shared" si="47"/>
        <v>46646</v>
      </c>
      <c r="S239" s="33">
        <f t="shared" si="47"/>
        <v>46647</v>
      </c>
      <c r="T239" s="33">
        <f t="shared" si="47"/>
        <v>46648</v>
      </c>
      <c r="U239" s="33">
        <f t="shared" si="47"/>
        <v>46649</v>
      </c>
      <c r="V239" s="33">
        <f t="shared" si="47"/>
        <v>46650</v>
      </c>
      <c r="W239" s="33">
        <f t="shared" si="47"/>
        <v>46651</v>
      </c>
      <c r="X239" s="33">
        <f t="shared" si="47"/>
        <v>46652</v>
      </c>
      <c r="Y239" s="33">
        <f t="shared" si="47"/>
        <v>46653</v>
      </c>
      <c r="Z239" s="33">
        <f t="shared" si="47"/>
        <v>46654</v>
      </c>
      <c r="AA239" s="33">
        <f t="shared" si="47"/>
        <v>46655</v>
      </c>
      <c r="AB239" s="33">
        <f t="shared" si="47"/>
        <v>46656</v>
      </c>
      <c r="AC239" s="33">
        <f t="shared" si="47"/>
        <v>46657</v>
      </c>
      <c r="AD239" s="33">
        <f t="shared" si="47"/>
        <v>46658</v>
      </c>
      <c r="AE239" s="33">
        <f t="shared" si="47"/>
        <v>46659</v>
      </c>
      <c r="AF239" s="33">
        <f t="shared" si="47"/>
        <v>46660</v>
      </c>
      <c r="AG239" s="74" t="str">
        <f t="shared" si="47"/>
        <v/>
      </c>
      <c r="AH239" s="212"/>
      <c r="AI239" s="213"/>
      <c r="AJ239" s="213"/>
      <c r="AK239" s="213"/>
      <c r="AL239" s="214"/>
      <c r="AM239" s="218"/>
      <c r="AN239" s="219"/>
      <c r="AO239" s="220"/>
      <c r="AP239" s="223"/>
      <c r="AQ239" s="224"/>
      <c r="AR239" s="200"/>
      <c r="AS239" s="203"/>
      <c r="AT239" s="206"/>
      <c r="AU239" s="157"/>
      <c r="AV239" s="137"/>
      <c r="AW239" s="157"/>
      <c r="AX239" s="137"/>
      <c r="AY239" s="157"/>
      <c r="AZ239" s="157"/>
      <c r="BA239" s="35" t="s">
        <v>78</v>
      </c>
      <c r="BB239" s="35" t="s">
        <v>79</v>
      </c>
      <c r="BC239" s="170"/>
      <c r="BD239" s="198"/>
      <c r="BE239" s="198"/>
      <c r="BF239" s="125"/>
      <c r="BG239" s="125"/>
      <c r="BH239" s="62"/>
      <c r="BI239" s="193"/>
      <c r="BJ239" s="170"/>
      <c r="BK239" s="125"/>
    </row>
    <row r="240" spans="1:63" ht="12.95" customHeight="1" outlineLevel="1">
      <c r="A240" s="12"/>
      <c r="B240" s="32" t="s">
        <v>2</v>
      </c>
      <c r="C240" s="78" t="str">
        <f t="shared" ref="C240:AG240" si="48">TEXT(C239,"aaa")</f>
        <v>水</v>
      </c>
      <c r="D240" s="78" t="str">
        <f t="shared" si="48"/>
        <v>木</v>
      </c>
      <c r="E240" s="78" t="str">
        <f t="shared" si="48"/>
        <v>金</v>
      </c>
      <c r="F240" s="78" t="str">
        <f t="shared" si="48"/>
        <v>土</v>
      </c>
      <c r="G240" s="78" t="str">
        <f t="shared" si="48"/>
        <v>日</v>
      </c>
      <c r="H240" s="78" t="str">
        <f t="shared" si="48"/>
        <v>月</v>
      </c>
      <c r="I240" s="78" t="str">
        <f t="shared" si="48"/>
        <v>火</v>
      </c>
      <c r="J240" s="78" t="str">
        <f t="shared" si="48"/>
        <v>水</v>
      </c>
      <c r="K240" s="78" t="str">
        <f t="shared" si="48"/>
        <v>木</v>
      </c>
      <c r="L240" s="78" t="str">
        <f t="shared" si="48"/>
        <v>金</v>
      </c>
      <c r="M240" s="78" t="str">
        <f t="shared" si="48"/>
        <v>土</v>
      </c>
      <c r="N240" s="78" t="str">
        <f t="shared" si="48"/>
        <v>日</v>
      </c>
      <c r="O240" s="78" t="str">
        <f t="shared" si="48"/>
        <v>月</v>
      </c>
      <c r="P240" s="78" t="str">
        <f t="shared" si="48"/>
        <v>火</v>
      </c>
      <c r="Q240" s="78" t="str">
        <f t="shared" si="48"/>
        <v>水</v>
      </c>
      <c r="R240" s="78" t="str">
        <f t="shared" si="48"/>
        <v>木</v>
      </c>
      <c r="S240" s="78" t="str">
        <f t="shared" si="48"/>
        <v>金</v>
      </c>
      <c r="T240" s="78" t="str">
        <f t="shared" si="48"/>
        <v>土</v>
      </c>
      <c r="U240" s="78" t="str">
        <f t="shared" si="48"/>
        <v>日</v>
      </c>
      <c r="V240" s="78" t="str">
        <f t="shared" si="48"/>
        <v>月</v>
      </c>
      <c r="W240" s="78" t="str">
        <f t="shared" si="48"/>
        <v>火</v>
      </c>
      <c r="X240" s="78" t="str">
        <f t="shared" si="48"/>
        <v>水</v>
      </c>
      <c r="Y240" s="78" t="str">
        <f t="shared" si="48"/>
        <v>木</v>
      </c>
      <c r="Z240" s="78" t="str">
        <f t="shared" si="48"/>
        <v>金</v>
      </c>
      <c r="AA240" s="78" t="str">
        <f t="shared" si="48"/>
        <v>土</v>
      </c>
      <c r="AB240" s="78" t="str">
        <f t="shared" si="48"/>
        <v>日</v>
      </c>
      <c r="AC240" s="78" t="str">
        <f t="shared" si="48"/>
        <v>月</v>
      </c>
      <c r="AD240" s="78" t="str">
        <f t="shared" si="48"/>
        <v>火</v>
      </c>
      <c r="AE240" s="78" t="str">
        <f t="shared" si="48"/>
        <v>水</v>
      </c>
      <c r="AF240" s="78" t="str">
        <f t="shared" si="48"/>
        <v>木</v>
      </c>
      <c r="AG240" s="79" t="str">
        <f t="shared" si="48"/>
        <v/>
      </c>
      <c r="AH240" s="194" t="s">
        <v>90</v>
      </c>
      <c r="AI240" s="195" t="s">
        <v>91</v>
      </c>
      <c r="AJ240" s="195" t="s">
        <v>92</v>
      </c>
      <c r="AK240" s="195" t="s">
        <v>93</v>
      </c>
      <c r="AL240" s="196" t="s">
        <v>94</v>
      </c>
      <c r="AM240" s="177" t="s">
        <v>44</v>
      </c>
      <c r="AN240" s="178" t="s">
        <v>12</v>
      </c>
      <c r="AO240" s="179" t="s">
        <v>51</v>
      </c>
      <c r="AP240" s="180" t="s">
        <v>44</v>
      </c>
      <c r="AQ240" s="183" t="s">
        <v>13</v>
      </c>
      <c r="AR240" s="201"/>
      <c r="AS240" s="204"/>
      <c r="AT240" s="186">
        <f>COUNT(C239:AG239)</f>
        <v>30</v>
      </c>
      <c r="AU240" s="155">
        <f>AT240-AR242</f>
        <v>30</v>
      </c>
      <c r="AV240" s="170">
        <f>SUM(AU$8:AU243)</f>
        <v>694</v>
      </c>
      <c r="AW240" s="155">
        <f>AT240-AR244</f>
        <v>30</v>
      </c>
      <c r="AX240" s="170">
        <f>SUM(AW$8:AW243)</f>
        <v>694</v>
      </c>
      <c r="AY240" s="170">
        <f>COUNTIF(C243:AG243,"○")+COUNTIF(C243:AG243,"●")</f>
        <v>0</v>
      </c>
      <c r="AZ240" s="170">
        <f>SUM(AY$9:AY244)</f>
        <v>0</v>
      </c>
      <c r="BA240" s="170">
        <f>COUNTIF(C245:AG245,"○")+COUNTIF(C245:AG245,"●")</f>
        <v>0</v>
      </c>
      <c r="BB240" s="170">
        <f>SUM(BA$10:BA245)</f>
        <v>0</v>
      </c>
      <c r="BC240" s="125">
        <f>COUNTIF(C240:AG240,"土")+COUNTIF(C240:AG240,"日")</f>
        <v>8</v>
      </c>
      <c r="BD240" s="137"/>
      <c r="BE240" s="137"/>
      <c r="BF240" s="125" t="str">
        <f ca="1">IF(OR(BD241/AU240&lt;0.285,BD241=0),"特例","特例なし")</f>
        <v>特例</v>
      </c>
      <c r="BG240" s="125" t="str">
        <f ca="1">IF(OR(BE241/AW240&lt;0.285,BE241=0),"特例","特例なし")</f>
        <v>特例</v>
      </c>
      <c r="BH240" s="171" t="s">
        <v>108</v>
      </c>
      <c r="BI240" s="173">
        <f>ABS(IF(WEEKDAY(C238,3)=0,7,WEEKDAY(C238,3)-7))</f>
        <v>5</v>
      </c>
      <c r="BJ240" s="125">
        <f ca="1">IF($AO$340="計画",IF(AU240=0,1,IF(AO243="達成",1,IF(AO243="達成※",1,0))),IF(AW240=0,1,IF(AO245="達成",1,IF(AO245="達成※",1,0))))</f>
        <v>0</v>
      </c>
      <c r="BK240" s="125">
        <f ca="1">IF($AO$340="計画",IF(COUNTIF(AH244:AL244,"未")=0,1,0),IF(COUNTIF(AH246:AL246,"未")=0,1,0))</f>
        <v>0</v>
      </c>
    </row>
    <row r="241" spans="1:63" ht="28.5" outlineLevel="1">
      <c r="A241" s="12"/>
      <c r="B241" s="169" t="s">
        <v>3</v>
      </c>
      <c r="C241" s="167" t="str">
        <f>IFERROR(VLOOKUP(C239,祝日一覧!$A:$C,3,FALSE),"")</f>
        <v/>
      </c>
      <c r="D241" s="167" t="str">
        <f>IFERROR(VLOOKUP(D239,祝日一覧!$A:$C,3,FALSE),"")</f>
        <v/>
      </c>
      <c r="E241" s="167" t="str">
        <f>IFERROR(VLOOKUP(E239,祝日一覧!$A:$C,3,FALSE),"")</f>
        <v/>
      </c>
      <c r="F241" s="167" t="str">
        <f>IFERROR(VLOOKUP(F239,祝日一覧!$A:$C,3,FALSE),"")</f>
        <v/>
      </c>
      <c r="G241" s="167" t="str">
        <f>IFERROR(VLOOKUP(G239,祝日一覧!$A:$C,3,FALSE),"")</f>
        <v/>
      </c>
      <c r="H241" s="167" t="str">
        <f>IFERROR(VLOOKUP(H239,祝日一覧!$A:$C,3,FALSE),"")</f>
        <v/>
      </c>
      <c r="I241" s="167" t="str">
        <f>IFERROR(VLOOKUP(I239,祝日一覧!$A:$C,3,FALSE),"")</f>
        <v/>
      </c>
      <c r="J241" s="167" t="str">
        <f>IFERROR(VLOOKUP(J239,祝日一覧!$A:$C,3,FALSE),"")</f>
        <v/>
      </c>
      <c r="K241" s="167" t="str">
        <f>IFERROR(VLOOKUP(K239,祝日一覧!$A:$C,3,FALSE),"")</f>
        <v/>
      </c>
      <c r="L241" s="167" t="str">
        <f>IFERROR(VLOOKUP(L239,祝日一覧!$A:$C,3,FALSE),"")</f>
        <v/>
      </c>
      <c r="M241" s="167" t="str">
        <f>IFERROR(VLOOKUP(M239,祝日一覧!$A:$C,3,FALSE),"")</f>
        <v/>
      </c>
      <c r="N241" s="167" t="str">
        <f>IFERROR(VLOOKUP(N239,祝日一覧!$A:$C,3,FALSE),"")</f>
        <v/>
      </c>
      <c r="O241" s="167" t="str">
        <f>IFERROR(VLOOKUP(O239,祝日一覧!$A:$C,3,FALSE),"")</f>
        <v/>
      </c>
      <c r="P241" s="167" t="str">
        <f>IFERROR(VLOOKUP(P239,祝日一覧!$A:$C,3,FALSE),"")</f>
        <v/>
      </c>
      <c r="Q241" s="167" t="str">
        <f>IFERROR(VLOOKUP(Q239,祝日一覧!$A:$C,3,FALSE),"")</f>
        <v/>
      </c>
      <c r="R241" s="167" t="str">
        <f>IFERROR(VLOOKUP(R239,祝日一覧!$A:$C,3,FALSE),"")</f>
        <v/>
      </c>
      <c r="S241" s="167" t="str">
        <f>IFERROR(VLOOKUP(S239,祝日一覧!$A:$C,3,FALSE),"")</f>
        <v/>
      </c>
      <c r="T241" s="167" t="str">
        <f>IFERROR(VLOOKUP(T239,祝日一覧!$A:$C,3,FALSE),"")</f>
        <v/>
      </c>
      <c r="U241" s="167" t="str">
        <f>IFERROR(VLOOKUP(U239,祝日一覧!$A:$C,3,FALSE),"")</f>
        <v/>
      </c>
      <c r="V241" s="167" t="str">
        <f>IFERROR(VLOOKUP(V239,祝日一覧!$A:$C,3,FALSE),"")</f>
        <v>敬老の日</v>
      </c>
      <c r="W241" s="167" t="str">
        <f>IFERROR(VLOOKUP(W239,祝日一覧!$A:$C,3,FALSE),"")</f>
        <v/>
      </c>
      <c r="X241" s="167" t="str">
        <f>IFERROR(VLOOKUP(X239,祝日一覧!$A:$C,3,FALSE),"")</f>
        <v/>
      </c>
      <c r="Y241" s="167" t="str">
        <f>IFERROR(VLOOKUP(Y239,祝日一覧!$A:$C,3,FALSE),"")</f>
        <v>秋分の日</v>
      </c>
      <c r="Z241" s="167" t="str">
        <f>IFERROR(VLOOKUP(Z239,祝日一覧!$A:$C,3,FALSE),"")</f>
        <v/>
      </c>
      <c r="AA241" s="167" t="str">
        <f>IFERROR(VLOOKUP(AA239,祝日一覧!$A:$C,3,FALSE),"")</f>
        <v/>
      </c>
      <c r="AB241" s="167" t="str">
        <f>IFERROR(VLOOKUP(AB239,祝日一覧!$A:$C,3,FALSE),"")</f>
        <v/>
      </c>
      <c r="AC241" s="167" t="str">
        <f>IFERROR(VLOOKUP(AC239,祝日一覧!$A:$C,3,FALSE),"")</f>
        <v/>
      </c>
      <c r="AD241" s="167" t="str">
        <f>IFERROR(VLOOKUP(AD239,祝日一覧!$A:$C,3,FALSE),"")</f>
        <v/>
      </c>
      <c r="AE241" s="167" t="str">
        <f>IFERROR(VLOOKUP(AE239,祝日一覧!$A:$C,3,FALSE),"")</f>
        <v/>
      </c>
      <c r="AF241" s="167" t="str">
        <f>IFERROR(VLOOKUP(AF239,祝日一覧!$A:$C,3,FALSE),"")</f>
        <v/>
      </c>
      <c r="AG241" s="168" t="str">
        <f>IFERROR(VLOOKUP(AG239,祝日一覧!$A:$C,3,FALSE),"")</f>
        <v/>
      </c>
      <c r="AH241" s="194"/>
      <c r="AI241" s="195"/>
      <c r="AJ241" s="195"/>
      <c r="AK241" s="195"/>
      <c r="AL241" s="196"/>
      <c r="AM241" s="177"/>
      <c r="AN241" s="178"/>
      <c r="AO241" s="179"/>
      <c r="AP241" s="181"/>
      <c r="AQ241" s="184"/>
      <c r="AR241" s="39" t="s">
        <v>84</v>
      </c>
      <c r="AS241" s="40" t="s">
        <v>84</v>
      </c>
      <c r="AT241" s="186"/>
      <c r="AU241" s="156"/>
      <c r="AV241" s="170"/>
      <c r="AW241" s="156"/>
      <c r="AX241" s="170"/>
      <c r="AY241" s="170"/>
      <c r="AZ241" s="170"/>
      <c r="BA241" s="170"/>
      <c r="BB241" s="170"/>
      <c r="BC241" s="125"/>
      <c r="BD241" s="174">
        <f ca="1">BC240-AS242</f>
        <v>8</v>
      </c>
      <c r="BE241" s="174">
        <f ca="1">BC240-AS244</f>
        <v>8</v>
      </c>
      <c r="BF241" s="125"/>
      <c r="BG241" s="125"/>
      <c r="BH241" s="172"/>
      <c r="BI241" s="173">
        <f>WEEKDAY(C237,3)</f>
        <v>5</v>
      </c>
      <c r="BJ241" s="125"/>
      <c r="BK241" s="125"/>
    </row>
    <row r="242" spans="1:63" ht="54" outlineLevel="1">
      <c r="A242" s="43"/>
      <c r="B242" s="169"/>
      <c r="C242" s="167"/>
      <c r="D242" s="167"/>
      <c r="E242" s="167"/>
      <c r="F242" s="167"/>
      <c r="G242" s="167"/>
      <c r="H242" s="167"/>
      <c r="I242" s="167"/>
      <c r="J242" s="167"/>
      <c r="K242" s="167"/>
      <c r="L242" s="167"/>
      <c r="M242" s="167"/>
      <c r="N242" s="167"/>
      <c r="O242" s="167"/>
      <c r="P242" s="167"/>
      <c r="Q242" s="167"/>
      <c r="R242" s="167"/>
      <c r="S242" s="167"/>
      <c r="T242" s="167"/>
      <c r="U242" s="167"/>
      <c r="V242" s="167"/>
      <c r="W242" s="167"/>
      <c r="X242" s="167"/>
      <c r="Y242" s="167"/>
      <c r="Z242" s="167"/>
      <c r="AA242" s="167"/>
      <c r="AB242" s="167"/>
      <c r="AC242" s="167"/>
      <c r="AD242" s="167"/>
      <c r="AE242" s="167"/>
      <c r="AF242" s="167"/>
      <c r="AG242" s="168"/>
      <c r="AH242" s="86" t="str">
        <f>IF($BI240=7,DBCS(1&amp;"日～"&amp;7&amp;"日"),DBCS("前"&amp;DAY(EOMONTH($C238-1,0))-6+$BI240&amp;"日～"&amp;$BI240&amp;"日"))</f>
        <v>前３０日～５日</v>
      </c>
      <c r="AI242" s="45" t="str">
        <f>DBCS($BI240+1&amp;"日～"&amp;$BI240+7&amp;"日")</f>
        <v>６日～１２日</v>
      </c>
      <c r="AJ242" s="45" t="str">
        <f>DBCS($BI240+8&amp;"日～"&amp;$BI240+14&amp;"日")</f>
        <v>１３日～１９日</v>
      </c>
      <c r="AK242" s="45" t="str">
        <f>DBCS($BI240+15&amp;"日～"&amp;$BI240+21&amp;"日")</f>
        <v>２０日～２６日</v>
      </c>
      <c r="AL242" s="46" t="str">
        <f>IF(AND(BI240=7,BI243=0),"-",IF($BI245=3,"-",DBCS($BI240+22&amp;"日～"&amp;$BI240+28&amp;"日")))</f>
        <v>-</v>
      </c>
      <c r="AM242" s="177"/>
      <c r="AN242" s="178"/>
      <c r="AO242" s="179"/>
      <c r="AP242" s="182"/>
      <c r="AQ242" s="185"/>
      <c r="AR242" s="39">
        <f>COUNTIF(C243:AG244,"外")</f>
        <v>0</v>
      </c>
      <c r="AS242" s="40">
        <f ca="1">COUNTIF(OFFSET(C243,0,MAX(5-WEEKDAY(C238,3),0),1,MIN(7-WEEKDAY(C238,3),2)),"外")+COUNTIF(OFFSET(C243,0,MAX(5-WEEKDAY(C238,3),0)+7,1,2),"外")+COUNTIF(OFFSET(C243,0,MAX(5-WEEKDAY(C238,3),0)+14,1,2),"外")+COUNTIF(OFFSET(C243,0,MAX(5-WEEKDAY(C238,3),0)+21,1,2),"外")+IF(BI242-BI240&lt;27,0,COUNTIF(OFFSET(C243,0,BI240+26,1,MIN(7-BI243,2)),"外"))</f>
        <v>0</v>
      </c>
      <c r="AT242" s="186"/>
      <c r="AU242" s="156"/>
      <c r="AV242" s="170"/>
      <c r="AW242" s="156"/>
      <c r="AX242" s="170"/>
      <c r="AY242" s="170"/>
      <c r="AZ242" s="170"/>
      <c r="BA242" s="170"/>
      <c r="BB242" s="170"/>
      <c r="BC242" s="125"/>
      <c r="BD242" s="175"/>
      <c r="BE242" s="175"/>
      <c r="BF242" s="125"/>
      <c r="BG242" s="125"/>
      <c r="BH242" s="47" t="s">
        <v>109</v>
      </c>
      <c r="BI242" s="48">
        <f>DAY(EOMONTH(C238,0))</f>
        <v>30</v>
      </c>
      <c r="BJ242" s="125"/>
      <c r="BK242" s="125"/>
    </row>
    <row r="243" spans="1:63" ht="26.45" customHeight="1" outlineLevel="1">
      <c r="A243" s="52"/>
      <c r="B243" s="161" t="s">
        <v>88</v>
      </c>
      <c r="C243" s="123"/>
      <c r="D243" s="123"/>
      <c r="E243" s="123"/>
      <c r="F243" s="123"/>
      <c r="G243" s="123"/>
      <c r="H243" s="123"/>
      <c r="I243" s="123"/>
      <c r="J243" s="123"/>
      <c r="K243" s="123"/>
      <c r="L243" s="123"/>
      <c r="M243" s="123"/>
      <c r="N243" s="123"/>
      <c r="O243" s="123"/>
      <c r="P243" s="123"/>
      <c r="Q243" s="123"/>
      <c r="R243" s="123"/>
      <c r="S243" s="123"/>
      <c r="T243" s="123"/>
      <c r="U243" s="123"/>
      <c r="V243" s="123"/>
      <c r="W243" s="123"/>
      <c r="X243" s="123"/>
      <c r="Y243" s="123"/>
      <c r="Z243" s="123"/>
      <c r="AA243" s="123"/>
      <c r="AB243" s="123"/>
      <c r="AC243" s="123"/>
      <c r="AD243" s="123"/>
      <c r="AE243" s="123"/>
      <c r="AF243" s="123"/>
      <c r="AG243" s="143"/>
      <c r="AH243" s="53">
        <f ca="1">IF(BI240=7,COUNTIF(OFFSET($C243,0,0,1,$BI240),"○")+COUNTIF(OFFSET($C243,0,$BI240,1,7),"●"),COUNTIF(OFFSET($C243,0,0,1,$BI240),"○")+COUNTIF(OFFSET($C243,-10,DAY(EOMONTH(C238-1,0))-7+BI240,1,7-$BI240),"○")+COUNTIF(OFFSET(C243,0,BI240,1,7),"●"))</f>
        <v>0</v>
      </c>
      <c r="AI243" s="54">
        <f ca="1">COUNTIF(OFFSET($C243,0,$BI240,1,7),"○")+COUNTIF(OFFSET($C243,0,$BI240+7,1,7),"●")</f>
        <v>0</v>
      </c>
      <c r="AJ243" s="54">
        <f ca="1">COUNTIF(OFFSET($C243,0,$BI240+7,1,7),"○")+COUNTIF(OFFSET($C243,0,$BI240+14,1,7),"●")</f>
        <v>0</v>
      </c>
      <c r="AK243" s="54">
        <f ca="1">IF(BI245=3,COUNTIF(OFFSET($C243,0,$BI240+14,1,7),"○")+IFERROR(COUNTIF(OFFSET(C243,0,BI240+22,1,BI243),"●"),0)+COUNTIF(OFFSET(C243,10,0,1,7-BI243),"●"),COUNTIF(OFFSET($C243,0,$BI240+14,1,7),"○")+COUNTIF(OFFSET($C243,0,$BI240+21,1,7),"●"))</f>
        <v>0</v>
      </c>
      <c r="AL243" s="55" t="str">
        <f ca="1">IF((BI245+SIGN(BI240))&lt;5,"-",IF(BI243=0,COUNTIF(OFFSET(C243,0,BI240+21,1,7),"○")+COUNTIF(OFFSET(C243,10,0,1,7-BI243),"●"),COUNTIF(OFFSET(C243,0,BI240+21,1,7),"○")+COUNTIF(OFFSET(C243,0,BI240+28,1,BI243),"●")+COUNTIF(OFFSET(C243,10,1,7-BI243,),"●")))</f>
        <v>-</v>
      </c>
      <c r="AM243" s="145">
        <f>AY240</f>
        <v>0</v>
      </c>
      <c r="AN243" s="147">
        <f>IF(AU240=0,"対象外",AM243/AU240)</f>
        <v>0</v>
      </c>
      <c r="AO243" s="149" t="str">
        <f ca="1">IF(AU240=0,"対象外",IF(AM243/AU240&gt;=0.285,"達成",IF(AM243&gt;=BF243,"達成※","未")))</f>
        <v>未</v>
      </c>
      <c r="AP243" s="151">
        <f>AZ240</f>
        <v>0</v>
      </c>
      <c r="AQ243" s="153">
        <f>IFERROR(AP243/AV240,"")</f>
        <v>0</v>
      </c>
      <c r="AR243" s="39" t="s">
        <v>85</v>
      </c>
      <c r="AS243" s="40" t="s">
        <v>85</v>
      </c>
      <c r="AT243" s="186"/>
      <c r="AU243" s="156"/>
      <c r="AV243" s="170"/>
      <c r="AW243" s="156"/>
      <c r="AX243" s="170"/>
      <c r="AY243" s="170"/>
      <c r="AZ243" s="170"/>
      <c r="BA243" s="170"/>
      <c r="BB243" s="170"/>
      <c r="BC243" s="125"/>
      <c r="BD243" s="175"/>
      <c r="BE243" s="175"/>
      <c r="BF243" s="125">
        <f ca="1">IF(OR(BD241/AU240&lt;0.285,BD241=0),BD241,"-")</f>
        <v>8</v>
      </c>
      <c r="BG243" s="174">
        <f ca="1">IF(OR(BE241/AW240&lt;0.285,BE241=0),BE241,"-")</f>
        <v>8</v>
      </c>
      <c r="BH243" s="56" t="s">
        <v>110</v>
      </c>
      <c r="BI243" s="57">
        <f>MOD(BI242-BI240,7)</f>
        <v>4</v>
      </c>
      <c r="BJ243" s="125"/>
      <c r="BK243" s="125"/>
    </row>
    <row r="244" spans="1:63" ht="12.95" customHeight="1" outlineLevel="1">
      <c r="A244" s="52"/>
      <c r="B244" s="161"/>
      <c r="C244" s="123"/>
      <c r="D244" s="123"/>
      <c r="E244" s="123"/>
      <c r="F244" s="123"/>
      <c r="G244" s="123"/>
      <c r="H244" s="123"/>
      <c r="I244" s="123"/>
      <c r="J244" s="123"/>
      <c r="K244" s="123"/>
      <c r="L244" s="123"/>
      <c r="M244" s="123"/>
      <c r="N244" s="123"/>
      <c r="O244" s="123"/>
      <c r="P244" s="123"/>
      <c r="Q244" s="123"/>
      <c r="R244" s="123"/>
      <c r="S244" s="123"/>
      <c r="T244" s="123"/>
      <c r="U244" s="123"/>
      <c r="V244" s="123"/>
      <c r="W244" s="123"/>
      <c r="X244" s="123"/>
      <c r="Y244" s="123"/>
      <c r="Z244" s="123"/>
      <c r="AA244" s="123"/>
      <c r="AB244" s="123"/>
      <c r="AC244" s="123"/>
      <c r="AD244" s="123"/>
      <c r="AE244" s="123"/>
      <c r="AF244" s="123"/>
      <c r="AG244" s="143"/>
      <c r="AH244" s="58" t="str">
        <f ca="1">IF(BI240=1,
IF((2-COUNTIF(OFFSET(C243,0,0,1,1),"外")-COUNTIF(OFFSET(C243,-10,BI232-1),"外"))&lt;=AH243,"達成","未"),
IF((2-COUNTIF(OFFSET(C243,0,MAX(5-WEEKDAY(C238,3),0),1,2),"外"))&lt;=AH243,"達成","未"))</f>
        <v>未</v>
      </c>
      <c r="AI244" s="54" t="str">
        <f ca="1">IF((2-COUNTIF(OFFSET($C243,0,$BI240+5,1,2),"外"))&lt;=AI243,"達成","未")</f>
        <v>未</v>
      </c>
      <c r="AJ244" s="54" t="str">
        <f ca="1">IF((2-COUNTIF(OFFSET($C243,0,$BI240+12,1,2),"外"))&lt;=AJ243,"達成","未")</f>
        <v>未</v>
      </c>
      <c r="AK244" s="54" t="str">
        <f ca="1">IF((2-COUNTIF(OFFSET($C243,0,$BI240+19,1,2),"外"))&lt;=AK243,"達成","未")</f>
        <v>未</v>
      </c>
      <c r="AL244" s="55" t="str">
        <f ca="1">IF((BI245+SIGN(BI240))&lt;5,"-",IF((2-COUNTIF(OFFSET($C243,0,$BI240+26,1,2),"外"))&lt;=AL243,"達成","未"))</f>
        <v>-</v>
      </c>
      <c r="AM244" s="163"/>
      <c r="AN244" s="164"/>
      <c r="AO244" s="165"/>
      <c r="AP244" s="166"/>
      <c r="AQ244" s="187"/>
      <c r="AR244" s="188">
        <f>COUNTIF(C245:AG246,"外")</f>
        <v>0</v>
      </c>
      <c r="AS244" s="190">
        <f ca="1">COUNTIF(OFFSET(C245,0,MAX(5-WEEKDAY(C238,3),0),1,MIN(7-WEEKDAY(C238,3),2)),"外")+COUNTIF(OFFSET(C245,0,MAX(5-WEEKDAY(C238,3),0)+7,1,2),"外")+COUNTIF(OFFSET(C245,0,MAX(5-WEEKDAY(C238,3),0)+14,1,2),"外")+COUNTIF(OFFSET(C245,0,MAX(5-WEEKDAY(C238,3),0)+21,1,2),"外")+IF(BI242-BI240&lt;27,0,COUNTIF(OFFSET(C245,0,BI240+26,1,MIN(7-BI243,2)),"外"))</f>
        <v>0</v>
      </c>
      <c r="AT244" s="186"/>
      <c r="AU244" s="156"/>
      <c r="AV244" s="170"/>
      <c r="AW244" s="156"/>
      <c r="AX244" s="170"/>
      <c r="AY244" s="170"/>
      <c r="AZ244" s="170"/>
      <c r="BA244" s="170"/>
      <c r="BB244" s="170"/>
      <c r="BC244" s="125"/>
      <c r="BD244" s="175"/>
      <c r="BE244" s="175"/>
      <c r="BF244" s="125"/>
      <c r="BG244" s="175"/>
      <c r="BH244" s="59" t="s">
        <v>112</v>
      </c>
      <c r="BI244" s="57">
        <f>SIGN(BI240)+SIGN(BI243)+BI245</f>
        <v>5</v>
      </c>
      <c r="BJ244" s="125"/>
      <c r="BK244" s="125"/>
    </row>
    <row r="245" spans="1:63" ht="26.45" customHeight="1" outlineLevel="1">
      <c r="A245" s="52"/>
      <c r="B245" s="161" t="s">
        <v>137</v>
      </c>
      <c r="C245" s="123"/>
      <c r="D245" s="123"/>
      <c r="E245" s="123"/>
      <c r="F245" s="123"/>
      <c r="G245" s="123"/>
      <c r="H245" s="123"/>
      <c r="I245" s="123"/>
      <c r="J245" s="123"/>
      <c r="K245" s="123"/>
      <c r="L245" s="123"/>
      <c r="M245" s="123"/>
      <c r="N245" s="123"/>
      <c r="O245" s="123"/>
      <c r="P245" s="123"/>
      <c r="Q245" s="123"/>
      <c r="R245" s="123"/>
      <c r="S245" s="123"/>
      <c r="T245" s="123"/>
      <c r="U245" s="123"/>
      <c r="V245" s="123"/>
      <c r="W245" s="123"/>
      <c r="X245" s="123"/>
      <c r="Y245" s="123"/>
      <c r="Z245" s="123"/>
      <c r="AA245" s="123"/>
      <c r="AB245" s="123"/>
      <c r="AC245" s="123"/>
      <c r="AD245" s="123"/>
      <c r="AE245" s="123"/>
      <c r="AF245" s="123"/>
      <c r="AG245" s="143"/>
      <c r="AH245" s="53">
        <f ca="1">IF(BI240=7,COUNTIF(OFFSET($C245,0,0,1,$BI240),"○")+COUNTIF(OFFSET($C245,0,$BI240,1,7),"●"),COUNTIF(OFFSET($C245,0,0,1,$BI240),"○")+COUNTIF(OFFSET($C245,-10,DAY(EOMONTH(C238-1,0))-7+BI240,1,7-$BI240),"○")+COUNTIF(OFFSET(C245,0,BI240,1,7),"●"))</f>
        <v>0</v>
      </c>
      <c r="AI245" s="60">
        <f ca="1">COUNTIF(OFFSET($C245,0,$BI240,1,7),"○")+COUNTIF(OFFSET($C245,0,$BI240+7,1,7),"●")</f>
        <v>0</v>
      </c>
      <c r="AJ245" s="60">
        <f ca="1">COUNTIF(OFFSET($C245,0,$BI240+7,1,7),"○")+COUNTIF(OFFSET($C245,0,$BI240+14,1,7),"●")</f>
        <v>0</v>
      </c>
      <c r="AK245" s="60">
        <f ca="1">IF(BI245=3,COUNTIF(OFFSET($C245,0,$BI240+14,1,7),"○")+IFERROR(COUNTIF(OFFSET(C245,0,BI240+22,1,BI243),"●"),0)+COUNTIF(OFFSET(C245,10,0,1,7-BI243),"●"),COUNTIF(OFFSET($C245,0,$BI240+14,1,7),"○")+COUNTIF(OFFSET($C245,0,$BI240+21,1,7),"●"))</f>
        <v>0</v>
      </c>
      <c r="AL245" s="61" t="str">
        <f ca="1">IF((BI245+SIGN(BI240))&lt;5,"-",IF(BI243=0,COUNTIF(OFFSET(C245,0,BI240+21,1,7),"○")+COUNTIF(OFFSET(C245,10,0,1,7-BI243),"●"),COUNTIF(OFFSET(C245,0,BI240+21,1,7),"○")+COUNTIF(OFFSET(C245,0,BI240+28,1,BI243),"●")+COUNTIF(OFFSET(C245,10,1,7-BI243,),"●")))</f>
        <v>-</v>
      </c>
      <c r="AM245" s="145">
        <f>BA240</f>
        <v>0</v>
      </c>
      <c r="AN245" s="147">
        <f>IF(AU240=0,"対象外",AM245/AU240)</f>
        <v>0</v>
      </c>
      <c r="AO245" s="149" t="str">
        <f ca="1">IF(AU240=0,"対象外",IF(AM245/AU240&gt;=0.285,"達成",IF(AM245&gt;=BG243,"達成※","未")))</f>
        <v>未</v>
      </c>
      <c r="AP245" s="151">
        <f>BB240</f>
        <v>0</v>
      </c>
      <c r="AQ245" s="153">
        <f>IFERROR(AP245/AX240,"")</f>
        <v>0</v>
      </c>
      <c r="AR245" s="189"/>
      <c r="AS245" s="191"/>
      <c r="AT245" s="186"/>
      <c r="AU245" s="157"/>
      <c r="AV245" s="170"/>
      <c r="AW245" s="157"/>
      <c r="AX245" s="170"/>
      <c r="AY245" s="170"/>
      <c r="AZ245" s="170"/>
      <c r="BA245" s="170"/>
      <c r="BB245" s="170"/>
      <c r="BC245" s="125"/>
      <c r="BD245" s="176"/>
      <c r="BE245" s="176"/>
      <c r="BF245" s="125"/>
      <c r="BG245" s="176"/>
      <c r="BH245" s="63" t="s">
        <v>111</v>
      </c>
      <c r="BI245" s="92">
        <f>ROUNDDOWN((BI242-BI240)/7,0)</f>
        <v>3</v>
      </c>
      <c r="BJ245" s="125"/>
      <c r="BK245" s="125"/>
    </row>
    <row r="246" spans="1:63" ht="14.25" outlineLevel="1" thickBot="1">
      <c r="A246" s="52"/>
      <c r="B246" s="162"/>
      <c r="C246" s="142"/>
      <c r="D246" s="142"/>
      <c r="E246" s="142"/>
      <c r="F246" s="142"/>
      <c r="G246" s="142"/>
      <c r="H246" s="142"/>
      <c r="I246" s="142"/>
      <c r="J246" s="142"/>
      <c r="K246" s="142"/>
      <c r="L246" s="142"/>
      <c r="M246" s="142"/>
      <c r="N246" s="142"/>
      <c r="O246" s="142"/>
      <c r="P246" s="142"/>
      <c r="Q246" s="142"/>
      <c r="R246" s="142"/>
      <c r="S246" s="142"/>
      <c r="T246" s="142"/>
      <c r="U246" s="142"/>
      <c r="V246" s="142"/>
      <c r="W246" s="142"/>
      <c r="X246" s="142"/>
      <c r="Y246" s="142"/>
      <c r="Z246" s="142"/>
      <c r="AA246" s="142"/>
      <c r="AB246" s="142"/>
      <c r="AC246" s="142"/>
      <c r="AD246" s="142"/>
      <c r="AE246" s="142"/>
      <c r="AF246" s="142"/>
      <c r="AG246" s="144"/>
      <c r="AH246" s="77" t="str">
        <f ca="1">IF(BI240=1,
IF((2-COUNTIF(OFFSET(C245,0,0,1,1),"外")-COUNTIF(OFFSET(C245,-10,BI232-1),"外"))&lt;=AH245,"達成","未"),
IF((2-COUNTIF(OFFSET(C245,0,MAX(5-WEEKDAY(C238,3),0),1,2),"外"))&lt;=AH245,"達成","未"))</f>
        <v>未</v>
      </c>
      <c r="AI246" s="66" t="str">
        <f ca="1">IF((2-COUNTIF(OFFSET($C245,0,$BI240+5,1,2),"外"))&lt;=AI245,"達成","未")</f>
        <v>未</v>
      </c>
      <c r="AJ246" s="66" t="str">
        <f ca="1">IF((2-COUNTIF(OFFSET($C245,0,$BI240+12,1,2),"外"))&lt;=AJ245,"達成","未")</f>
        <v>未</v>
      </c>
      <c r="AK246" s="66" t="str">
        <f ca="1">IF((2-COUNTIF(OFFSET($C245,0,$BI240+19,1,2),"外"))&lt;=AK245,"達成","未")</f>
        <v>未</v>
      </c>
      <c r="AL246" s="67" t="str">
        <f ca="1">IF((BI245+SIGN(BI240))&lt;5,"-",IF((2-COUNTIF(OFFSET($C245,0,$BI240+26,1,2),"外"))&lt;=AL245,"達成","未"))</f>
        <v>-</v>
      </c>
      <c r="AM246" s="146"/>
      <c r="AN246" s="148"/>
      <c r="AO246" s="150"/>
      <c r="AP246" s="152"/>
      <c r="AQ246" s="154"/>
      <c r="AR246" s="68"/>
      <c r="AS246" s="68"/>
      <c r="AT246" s="22"/>
      <c r="AU246" s="22"/>
      <c r="AV246" s="22"/>
      <c r="AW246" s="22"/>
      <c r="AX246" s="22"/>
      <c r="AY246" s="22"/>
      <c r="AZ246" s="22"/>
      <c r="BA246" s="22"/>
      <c r="BB246" s="22"/>
      <c r="BC246" s="69"/>
      <c r="BD246" s="69"/>
      <c r="BE246" s="69"/>
      <c r="BF246" s="69"/>
      <c r="BG246" s="69"/>
      <c r="BH246" s="69"/>
      <c r="BI246" s="69"/>
      <c r="BJ246" s="69"/>
      <c r="BK246" s="18"/>
    </row>
    <row r="247" spans="1:63" ht="14.25" outlineLevel="1" thickBot="1">
      <c r="A247" s="12"/>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Z247" s="16"/>
      <c r="BA247" s="16"/>
      <c r="BB247" s="16"/>
    </row>
    <row r="248" spans="1:63" ht="12.95" customHeight="1" outlineLevel="1">
      <c r="A248" s="12"/>
      <c r="B248" s="29" t="s">
        <v>0</v>
      </c>
      <c r="C248" s="207">
        <f>DATE(YEAR(C238),MONTH(C238)+1,DAY(C238))</f>
        <v>46661</v>
      </c>
      <c r="D248" s="207"/>
      <c r="E248" s="207"/>
      <c r="F248" s="207"/>
      <c r="G248" s="207"/>
      <c r="H248" s="207"/>
      <c r="I248" s="207"/>
      <c r="J248" s="207"/>
      <c r="K248" s="207"/>
      <c r="L248" s="207"/>
      <c r="M248" s="207"/>
      <c r="N248" s="207"/>
      <c r="O248" s="207"/>
      <c r="P248" s="207"/>
      <c r="Q248" s="207"/>
      <c r="R248" s="207"/>
      <c r="S248" s="207"/>
      <c r="T248" s="207"/>
      <c r="U248" s="207"/>
      <c r="V248" s="207"/>
      <c r="W248" s="207"/>
      <c r="X248" s="207"/>
      <c r="Y248" s="207"/>
      <c r="Z248" s="207"/>
      <c r="AA248" s="207"/>
      <c r="AB248" s="207"/>
      <c r="AC248" s="207"/>
      <c r="AD248" s="207"/>
      <c r="AE248" s="207"/>
      <c r="AF248" s="207"/>
      <c r="AG248" s="208"/>
      <c r="AH248" s="209" t="s">
        <v>136</v>
      </c>
      <c r="AI248" s="210"/>
      <c r="AJ248" s="210"/>
      <c r="AK248" s="210"/>
      <c r="AL248" s="211"/>
      <c r="AM248" s="215" t="s">
        <v>50</v>
      </c>
      <c r="AN248" s="216"/>
      <c r="AO248" s="217"/>
      <c r="AP248" s="221" t="s">
        <v>11</v>
      </c>
      <c r="AQ248" s="222"/>
      <c r="AR248" s="199" t="s">
        <v>113</v>
      </c>
      <c r="AS248" s="202" t="s">
        <v>114</v>
      </c>
      <c r="AT248" s="205" t="s">
        <v>15</v>
      </c>
      <c r="AU248" s="155" t="s">
        <v>115</v>
      </c>
      <c r="AV248" s="197" t="s">
        <v>116</v>
      </c>
      <c r="AW248" s="155" t="s">
        <v>118</v>
      </c>
      <c r="AX248" s="197" t="s">
        <v>117</v>
      </c>
      <c r="AY248" s="155" t="s">
        <v>80</v>
      </c>
      <c r="AZ248" s="155" t="s">
        <v>81</v>
      </c>
      <c r="BA248" s="30" t="s">
        <v>82</v>
      </c>
      <c r="BB248" s="30" t="s">
        <v>83</v>
      </c>
      <c r="BC248" s="170" t="s">
        <v>52</v>
      </c>
      <c r="BD248" s="197" t="s">
        <v>119</v>
      </c>
      <c r="BE248" s="197" t="s">
        <v>120</v>
      </c>
      <c r="BF248" s="170" t="s">
        <v>121</v>
      </c>
      <c r="BG248" s="170" t="s">
        <v>122</v>
      </c>
      <c r="BH248" s="41"/>
      <c r="BI248" s="192" t="s">
        <v>100</v>
      </c>
      <c r="BJ248" s="170" t="s">
        <v>61</v>
      </c>
      <c r="BK248" s="125" t="s">
        <v>89</v>
      </c>
    </row>
    <row r="249" spans="1:63" outlineLevel="1">
      <c r="A249" s="12"/>
      <c r="B249" s="32" t="s">
        <v>1</v>
      </c>
      <c r="C249" s="33">
        <f>DATE(YEAR(C248),MONTH(C248),DAY(C248))</f>
        <v>46661</v>
      </c>
      <c r="D249" s="33">
        <f>IF(MONTH(DATE(YEAR(C249),MONTH(C249),DAY(C249)+1))=MONTH($C248),DATE(YEAR(C249),MONTH(C249),DAY(C249)+1),"")</f>
        <v>46662</v>
      </c>
      <c r="E249" s="33">
        <f t="shared" ref="E249:AG249" si="49">IF(MONTH(DATE(YEAR(D249),MONTH(D249),DAY(D249)+1))=MONTH($C248),DATE(YEAR(D249),MONTH(D249),DAY(D249)+1),"")</f>
        <v>46663</v>
      </c>
      <c r="F249" s="33">
        <f t="shared" si="49"/>
        <v>46664</v>
      </c>
      <c r="G249" s="33">
        <f t="shared" si="49"/>
        <v>46665</v>
      </c>
      <c r="H249" s="33">
        <f t="shared" si="49"/>
        <v>46666</v>
      </c>
      <c r="I249" s="33">
        <f t="shared" si="49"/>
        <v>46667</v>
      </c>
      <c r="J249" s="33">
        <f t="shared" si="49"/>
        <v>46668</v>
      </c>
      <c r="K249" s="33">
        <f t="shared" si="49"/>
        <v>46669</v>
      </c>
      <c r="L249" s="33">
        <f t="shared" si="49"/>
        <v>46670</v>
      </c>
      <c r="M249" s="33">
        <f t="shared" si="49"/>
        <v>46671</v>
      </c>
      <c r="N249" s="33">
        <f t="shared" si="49"/>
        <v>46672</v>
      </c>
      <c r="O249" s="33">
        <f t="shared" si="49"/>
        <v>46673</v>
      </c>
      <c r="P249" s="33">
        <f t="shared" si="49"/>
        <v>46674</v>
      </c>
      <c r="Q249" s="33">
        <f t="shared" si="49"/>
        <v>46675</v>
      </c>
      <c r="R249" s="33">
        <f t="shared" si="49"/>
        <v>46676</v>
      </c>
      <c r="S249" s="33">
        <f t="shared" si="49"/>
        <v>46677</v>
      </c>
      <c r="T249" s="33">
        <f t="shared" si="49"/>
        <v>46678</v>
      </c>
      <c r="U249" s="33">
        <f t="shared" si="49"/>
        <v>46679</v>
      </c>
      <c r="V249" s="33">
        <f t="shared" si="49"/>
        <v>46680</v>
      </c>
      <c r="W249" s="33">
        <f t="shared" si="49"/>
        <v>46681</v>
      </c>
      <c r="X249" s="33">
        <f t="shared" si="49"/>
        <v>46682</v>
      </c>
      <c r="Y249" s="33">
        <f t="shared" si="49"/>
        <v>46683</v>
      </c>
      <c r="Z249" s="33">
        <f t="shared" si="49"/>
        <v>46684</v>
      </c>
      <c r="AA249" s="33">
        <f t="shared" si="49"/>
        <v>46685</v>
      </c>
      <c r="AB249" s="33">
        <f t="shared" si="49"/>
        <v>46686</v>
      </c>
      <c r="AC249" s="33">
        <f t="shared" si="49"/>
        <v>46687</v>
      </c>
      <c r="AD249" s="33">
        <f t="shared" si="49"/>
        <v>46688</v>
      </c>
      <c r="AE249" s="33">
        <f t="shared" si="49"/>
        <v>46689</v>
      </c>
      <c r="AF249" s="33">
        <f t="shared" si="49"/>
        <v>46690</v>
      </c>
      <c r="AG249" s="74">
        <f t="shared" si="49"/>
        <v>46691</v>
      </c>
      <c r="AH249" s="212"/>
      <c r="AI249" s="213"/>
      <c r="AJ249" s="213"/>
      <c r="AK249" s="213"/>
      <c r="AL249" s="214"/>
      <c r="AM249" s="218"/>
      <c r="AN249" s="219"/>
      <c r="AO249" s="220"/>
      <c r="AP249" s="223"/>
      <c r="AQ249" s="224"/>
      <c r="AR249" s="200"/>
      <c r="AS249" s="203"/>
      <c r="AT249" s="206"/>
      <c r="AU249" s="157"/>
      <c r="AV249" s="137"/>
      <c r="AW249" s="157"/>
      <c r="AX249" s="137"/>
      <c r="AY249" s="157"/>
      <c r="AZ249" s="157"/>
      <c r="BA249" s="35" t="s">
        <v>78</v>
      </c>
      <c r="BB249" s="35" t="s">
        <v>79</v>
      </c>
      <c r="BC249" s="170"/>
      <c r="BD249" s="198"/>
      <c r="BE249" s="198"/>
      <c r="BF249" s="125"/>
      <c r="BG249" s="125"/>
      <c r="BH249" s="62"/>
      <c r="BI249" s="193"/>
      <c r="BJ249" s="170"/>
      <c r="BK249" s="125"/>
    </row>
    <row r="250" spans="1:63" ht="12.95" customHeight="1" outlineLevel="1">
      <c r="A250" s="12"/>
      <c r="B250" s="32" t="s">
        <v>2</v>
      </c>
      <c r="C250" s="78" t="str">
        <f t="shared" ref="C250:AG250" si="50">TEXT(C249,"aaa")</f>
        <v>金</v>
      </c>
      <c r="D250" s="78" t="str">
        <f t="shared" si="50"/>
        <v>土</v>
      </c>
      <c r="E250" s="78" t="str">
        <f t="shared" si="50"/>
        <v>日</v>
      </c>
      <c r="F250" s="78" t="str">
        <f t="shared" si="50"/>
        <v>月</v>
      </c>
      <c r="G250" s="78" t="str">
        <f t="shared" si="50"/>
        <v>火</v>
      </c>
      <c r="H250" s="78" t="str">
        <f t="shared" si="50"/>
        <v>水</v>
      </c>
      <c r="I250" s="78" t="str">
        <f t="shared" si="50"/>
        <v>木</v>
      </c>
      <c r="J250" s="78" t="str">
        <f t="shared" si="50"/>
        <v>金</v>
      </c>
      <c r="K250" s="78" t="str">
        <f t="shared" si="50"/>
        <v>土</v>
      </c>
      <c r="L250" s="78" t="str">
        <f t="shared" si="50"/>
        <v>日</v>
      </c>
      <c r="M250" s="78" t="str">
        <f t="shared" si="50"/>
        <v>月</v>
      </c>
      <c r="N250" s="78" t="str">
        <f t="shared" si="50"/>
        <v>火</v>
      </c>
      <c r="O250" s="78" t="str">
        <f t="shared" si="50"/>
        <v>水</v>
      </c>
      <c r="P250" s="78" t="str">
        <f t="shared" si="50"/>
        <v>木</v>
      </c>
      <c r="Q250" s="78" t="str">
        <f t="shared" si="50"/>
        <v>金</v>
      </c>
      <c r="R250" s="78" t="str">
        <f t="shared" si="50"/>
        <v>土</v>
      </c>
      <c r="S250" s="78" t="str">
        <f t="shared" si="50"/>
        <v>日</v>
      </c>
      <c r="T250" s="78" t="str">
        <f t="shared" si="50"/>
        <v>月</v>
      </c>
      <c r="U250" s="78" t="str">
        <f t="shared" si="50"/>
        <v>火</v>
      </c>
      <c r="V250" s="78" t="str">
        <f t="shared" si="50"/>
        <v>水</v>
      </c>
      <c r="W250" s="78" t="str">
        <f t="shared" si="50"/>
        <v>木</v>
      </c>
      <c r="X250" s="78" t="str">
        <f t="shared" si="50"/>
        <v>金</v>
      </c>
      <c r="Y250" s="78" t="str">
        <f t="shared" si="50"/>
        <v>土</v>
      </c>
      <c r="Z250" s="78" t="str">
        <f t="shared" si="50"/>
        <v>日</v>
      </c>
      <c r="AA250" s="78" t="str">
        <f t="shared" si="50"/>
        <v>月</v>
      </c>
      <c r="AB250" s="78" t="str">
        <f t="shared" si="50"/>
        <v>火</v>
      </c>
      <c r="AC250" s="78" t="str">
        <f t="shared" si="50"/>
        <v>水</v>
      </c>
      <c r="AD250" s="78" t="str">
        <f t="shared" si="50"/>
        <v>木</v>
      </c>
      <c r="AE250" s="78" t="str">
        <f t="shared" si="50"/>
        <v>金</v>
      </c>
      <c r="AF250" s="78" t="str">
        <f t="shared" si="50"/>
        <v>土</v>
      </c>
      <c r="AG250" s="79" t="str">
        <f t="shared" si="50"/>
        <v>日</v>
      </c>
      <c r="AH250" s="194" t="s">
        <v>90</v>
      </c>
      <c r="AI250" s="195" t="s">
        <v>91</v>
      </c>
      <c r="AJ250" s="195" t="s">
        <v>92</v>
      </c>
      <c r="AK250" s="195" t="s">
        <v>93</v>
      </c>
      <c r="AL250" s="196" t="s">
        <v>94</v>
      </c>
      <c r="AM250" s="177" t="s">
        <v>44</v>
      </c>
      <c r="AN250" s="178" t="s">
        <v>12</v>
      </c>
      <c r="AO250" s="179" t="s">
        <v>51</v>
      </c>
      <c r="AP250" s="180" t="s">
        <v>44</v>
      </c>
      <c r="AQ250" s="183" t="s">
        <v>13</v>
      </c>
      <c r="AR250" s="201"/>
      <c r="AS250" s="204"/>
      <c r="AT250" s="186">
        <f>COUNT(C249:AG249)</f>
        <v>31</v>
      </c>
      <c r="AU250" s="155">
        <f>AT250-AR252</f>
        <v>31</v>
      </c>
      <c r="AV250" s="170">
        <f>SUM(AU$8:AU253)</f>
        <v>725</v>
      </c>
      <c r="AW250" s="155">
        <f>AT250-AR254</f>
        <v>31</v>
      </c>
      <c r="AX250" s="170">
        <f>SUM(AW$8:AW253)</f>
        <v>725</v>
      </c>
      <c r="AY250" s="170">
        <f>COUNTIF(C253:AG253,"○")+COUNTIF(C253:AG253,"●")</f>
        <v>0</v>
      </c>
      <c r="AZ250" s="170">
        <f>SUM(AY$9:AY254)</f>
        <v>0</v>
      </c>
      <c r="BA250" s="170">
        <f>COUNTIF(C255:AG255,"○")+COUNTIF(C255:AG255,"●")</f>
        <v>0</v>
      </c>
      <c r="BB250" s="170">
        <f>SUM(BA$10:BA255)</f>
        <v>0</v>
      </c>
      <c r="BC250" s="125">
        <f>COUNTIF(C250:AG250,"土")+COUNTIF(C250:AG250,"日")</f>
        <v>10</v>
      </c>
      <c r="BD250" s="137"/>
      <c r="BE250" s="137"/>
      <c r="BF250" s="125" t="str">
        <f ca="1">IF(OR(BD251/AU250&lt;0.285,BD251=0),"特例","特例なし")</f>
        <v>特例なし</v>
      </c>
      <c r="BG250" s="125" t="str">
        <f ca="1">IF(OR(BE251/AW250&lt;0.285,BE251=0),"特例","特例なし")</f>
        <v>特例なし</v>
      </c>
      <c r="BH250" s="171" t="s">
        <v>108</v>
      </c>
      <c r="BI250" s="173">
        <f>ABS(IF(WEEKDAY(C248,3)=0,7,WEEKDAY(C248,3)-7))</f>
        <v>3</v>
      </c>
      <c r="BJ250" s="125">
        <f ca="1">IF($AO$340="計画",IF(AU250=0,1,IF(AO253="達成",1,IF(AO253="達成※",1,0))),IF(AW250=0,1,IF(AO255="達成",1,IF(AO255="達成※",1,0))))</f>
        <v>0</v>
      </c>
      <c r="BK250" s="125">
        <f ca="1">IF($AO$340="計画",IF(COUNTIF(AH254:AL254,"未")=0,1,0),IF(COUNTIF(AH256:AL256,"未")=0,1,0))</f>
        <v>0</v>
      </c>
    </row>
    <row r="251" spans="1:63" ht="28.5" outlineLevel="1">
      <c r="A251" s="12"/>
      <c r="B251" s="169" t="s">
        <v>3</v>
      </c>
      <c r="C251" s="167" t="str">
        <f>IFERROR(VLOOKUP(C249,祝日一覧!$A:$C,3,FALSE),"")</f>
        <v/>
      </c>
      <c r="D251" s="167" t="str">
        <f>IFERROR(VLOOKUP(D249,祝日一覧!$A:$C,3,FALSE),"")</f>
        <v/>
      </c>
      <c r="E251" s="167" t="str">
        <f>IFERROR(VLOOKUP(E249,祝日一覧!$A:$C,3,FALSE),"")</f>
        <v/>
      </c>
      <c r="F251" s="167" t="str">
        <f>IFERROR(VLOOKUP(F249,祝日一覧!$A:$C,3,FALSE),"")</f>
        <v/>
      </c>
      <c r="G251" s="167" t="str">
        <f>IFERROR(VLOOKUP(G249,祝日一覧!$A:$C,3,FALSE),"")</f>
        <v/>
      </c>
      <c r="H251" s="167" t="str">
        <f>IFERROR(VLOOKUP(H249,祝日一覧!$A:$C,3,FALSE),"")</f>
        <v/>
      </c>
      <c r="I251" s="167" t="str">
        <f>IFERROR(VLOOKUP(I249,祝日一覧!$A:$C,3,FALSE),"")</f>
        <v/>
      </c>
      <c r="J251" s="167" t="str">
        <f>IFERROR(VLOOKUP(J249,祝日一覧!$A:$C,3,FALSE),"")</f>
        <v/>
      </c>
      <c r="K251" s="167" t="str">
        <f>IFERROR(VLOOKUP(K249,祝日一覧!$A:$C,3,FALSE),"")</f>
        <v/>
      </c>
      <c r="L251" s="167" t="str">
        <f>IFERROR(VLOOKUP(L249,祝日一覧!$A:$C,3,FALSE),"")</f>
        <v/>
      </c>
      <c r="M251" s="167" t="str">
        <f>IFERROR(VLOOKUP(M249,祝日一覧!$A:$C,3,FALSE),"")</f>
        <v>スポーツの日</v>
      </c>
      <c r="N251" s="167" t="str">
        <f>IFERROR(VLOOKUP(N249,祝日一覧!$A:$C,3,FALSE),"")</f>
        <v/>
      </c>
      <c r="O251" s="167" t="str">
        <f>IFERROR(VLOOKUP(O249,祝日一覧!$A:$C,3,FALSE),"")</f>
        <v/>
      </c>
      <c r="P251" s="167" t="str">
        <f>IFERROR(VLOOKUP(P249,祝日一覧!$A:$C,3,FALSE),"")</f>
        <v/>
      </c>
      <c r="Q251" s="167" t="str">
        <f>IFERROR(VLOOKUP(Q249,祝日一覧!$A:$C,3,FALSE),"")</f>
        <v/>
      </c>
      <c r="R251" s="167" t="str">
        <f>IFERROR(VLOOKUP(R249,祝日一覧!$A:$C,3,FALSE),"")</f>
        <v/>
      </c>
      <c r="S251" s="167" t="str">
        <f>IFERROR(VLOOKUP(S249,祝日一覧!$A:$C,3,FALSE),"")</f>
        <v/>
      </c>
      <c r="T251" s="167" t="str">
        <f>IFERROR(VLOOKUP(T249,祝日一覧!$A:$C,3,FALSE),"")</f>
        <v/>
      </c>
      <c r="U251" s="167" t="str">
        <f>IFERROR(VLOOKUP(U249,祝日一覧!$A:$C,3,FALSE),"")</f>
        <v/>
      </c>
      <c r="V251" s="167" t="str">
        <f>IFERROR(VLOOKUP(V249,祝日一覧!$A:$C,3,FALSE),"")</f>
        <v/>
      </c>
      <c r="W251" s="167" t="str">
        <f>IFERROR(VLOOKUP(W249,祝日一覧!$A:$C,3,FALSE),"")</f>
        <v/>
      </c>
      <c r="X251" s="167" t="str">
        <f>IFERROR(VLOOKUP(X249,祝日一覧!$A:$C,3,FALSE),"")</f>
        <v/>
      </c>
      <c r="Y251" s="167" t="str">
        <f>IFERROR(VLOOKUP(Y249,祝日一覧!$A:$C,3,FALSE),"")</f>
        <v/>
      </c>
      <c r="Z251" s="167" t="str">
        <f>IFERROR(VLOOKUP(Z249,祝日一覧!$A:$C,3,FALSE),"")</f>
        <v/>
      </c>
      <c r="AA251" s="167" t="str">
        <f>IFERROR(VLOOKUP(AA249,祝日一覧!$A:$C,3,FALSE),"")</f>
        <v/>
      </c>
      <c r="AB251" s="167" t="str">
        <f>IFERROR(VLOOKUP(AB249,祝日一覧!$A:$C,3,FALSE),"")</f>
        <v/>
      </c>
      <c r="AC251" s="167" t="str">
        <f>IFERROR(VLOOKUP(AC249,祝日一覧!$A:$C,3,FALSE),"")</f>
        <v/>
      </c>
      <c r="AD251" s="167" t="str">
        <f>IFERROR(VLOOKUP(AD249,祝日一覧!$A:$C,3,FALSE),"")</f>
        <v/>
      </c>
      <c r="AE251" s="167" t="str">
        <f>IFERROR(VLOOKUP(AE249,祝日一覧!$A:$C,3,FALSE),"")</f>
        <v/>
      </c>
      <c r="AF251" s="167" t="str">
        <f>IFERROR(VLOOKUP(AF249,祝日一覧!$A:$C,3,FALSE),"")</f>
        <v/>
      </c>
      <c r="AG251" s="168" t="str">
        <f>IFERROR(VLOOKUP(AG249,祝日一覧!$A:$C,3,FALSE),"")</f>
        <v/>
      </c>
      <c r="AH251" s="194"/>
      <c r="AI251" s="195"/>
      <c r="AJ251" s="195"/>
      <c r="AK251" s="195"/>
      <c r="AL251" s="196"/>
      <c r="AM251" s="177"/>
      <c r="AN251" s="178"/>
      <c r="AO251" s="179"/>
      <c r="AP251" s="181"/>
      <c r="AQ251" s="184"/>
      <c r="AR251" s="39" t="s">
        <v>84</v>
      </c>
      <c r="AS251" s="40" t="s">
        <v>84</v>
      </c>
      <c r="AT251" s="186"/>
      <c r="AU251" s="156"/>
      <c r="AV251" s="170"/>
      <c r="AW251" s="156"/>
      <c r="AX251" s="170"/>
      <c r="AY251" s="170"/>
      <c r="AZ251" s="170"/>
      <c r="BA251" s="170"/>
      <c r="BB251" s="170"/>
      <c r="BC251" s="125"/>
      <c r="BD251" s="174">
        <f ca="1">BC250-AS252</f>
        <v>10</v>
      </c>
      <c r="BE251" s="174">
        <f ca="1">BC250-AS254</f>
        <v>10</v>
      </c>
      <c r="BF251" s="125"/>
      <c r="BG251" s="125"/>
      <c r="BH251" s="172"/>
      <c r="BI251" s="173">
        <f>WEEKDAY(C247,3)</f>
        <v>5</v>
      </c>
      <c r="BJ251" s="125"/>
      <c r="BK251" s="125"/>
    </row>
    <row r="252" spans="1:63" ht="54" outlineLevel="1">
      <c r="A252" s="43"/>
      <c r="B252" s="169"/>
      <c r="C252" s="167"/>
      <c r="D252" s="167"/>
      <c r="E252" s="167"/>
      <c r="F252" s="167"/>
      <c r="G252" s="167"/>
      <c r="H252" s="167"/>
      <c r="I252" s="167"/>
      <c r="J252" s="167"/>
      <c r="K252" s="167"/>
      <c r="L252" s="167"/>
      <c r="M252" s="167"/>
      <c r="N252" s="167"/>
      <c r="O252" s="167"/>
      <c r="P252" s="167"/>
      <c r="Q252" s="167"/>
      <c r="R252" s="167"/>
      <c r="S252" s="167"/>
      <c r="T252" s="167"/>
      <c r="U252" s="167"/>
      <c r="V252" s="167"/>
      <c r="W252" s="167"/>
      <c r="X252" s="167"/>
      <c r="Y252" s="167"/>
      <c r="Z252" s="167"/>
      <c r="AA252" s="167"/>
      <c r="AB252" s="167"/>
      <c r="AC252" s="167"/>
      <c r="AD252" s="167"/>
      <c r="AE252" s="167"/>
      <c r="AF252" s="167"/>
      <c r="AG252" s="168"/>
      <c r="AH252" s="86" t="str">
        <f>IF($BI250=7,DBCS(1&amp;"日～"&amp;7&amp;"日"),DBCS("前"&amp;DAY(EOMONTH($C248-1,0))-6+$BI250&amp;"日～"&amp;$BI250&amp;"日"))</f>
        <v>前２７日～３日</v>
      </c>
      <c r="AI252" s="45" t="str">
        <f>DBCS($BI250+1&amp;"日～"&amp;$BI250+7&amp;"日")</f>
        <v>４日～１０日</v>
      </c>
      <c r="AJ252" s="45" t="str">
        <f>DBCS($BI250+8&amp;"日～"&amp;$BI250+14&amp;"日")</f>
        <v>１１日～１７日</v>
      </c>
      <c r="AK252" s="45" t="str">
        <f>DBCS($BI250+15&amp;"日～"&amp;$BI250+21&amp;"日")</f>
        <v>１８日～２４日</v>
      </c>
      <c r="AL252" s="46" t="str">
        <f>IF(AND(BI250=7,BI253=0),"-",IF($BI255=3,"-",DBCS($BI250+22&amp;"日～"&amp;$BI250+28&amp;"日")))</f>
        <v>２５日～３１日</v>
      </c>
      <c r="AM252" s="177"/>
      <c r="AN252" s="178"/>
      <c r="AO252" s="179"/>
      <c r="AP252" s="182"/>
      <c r="AQ252" s="185"/>
      <c r="AR252" s="39">
        <f>COUNTIF(C253:AG254,"外")</f>
        <v>0</v>
      </c>
      <c r="AS252" s="40">
        <f ca="1">COUNTIF(OFFSET(C253,0,MAX(5-WEEKDAY(C248,3),0),1,MIN(7-WEEKDAY(C248,3),2)),"外")+COUNTIF(OFFSET(C253,0,MAX(5-WEEKDAY(C248,3),0)+7,1,2),"外")+COUNTIF(OFFSET(C253,0,MAX(5-WEEKDAY(C248,3),0)+14,1,2),"外")+COUNTIF(OFFSET(C253,0,MAX(5-WEEKDAY(C248,3),0)+21,1,2),"外")+IF(BI252-BI250&lt;27,0,COUNTIF(OFFSET(C253,0,BI250+26,1,MIN(7-BI253,2)),"外"))</f>
        <v>0</v>
      </c>
      <c r="AT252" s="186"/>
      <c r="AU252" s="156"/>
      <c r="AV252" s="170"/>
      <c r="AW252" s="156"/>
      <c r="AX252" s="170"/>
      <c r="AY252" s="170"/>
      <c r="AZ252" s="170"/>
      <c r="BA252" s="170"/>
      <c r="BB252" s="170"/>
      <c r="BC252" s="125"/>
      <c r="BD252" s="175"/>
      <c r="BE252" s="175"/>
      <c r="BF252" s="125"/>
      <c r="BG252" s="125"/>
      <c r="BH252" s="47" t="s">
        <v>109</v>
      </c>
      <c r="BI252" s="48">
        <f>DAY(EOMONTH(C248,0))</f>
        <v>31</v>
      </c>
      <c r="BJ252" s="125"/>
      <c r="BK252" s="125"/>
    </row>
    <row r="253" spans="1:63" ht="26.45" customHeight="1" outlineLevel="1">
      <c r="A253" s="52"/>
      <c r="B253" s="161" t="s">
        <v>88</v>
      </c>
      <c r="C253" s="123"/>
      <c r="D253" s="123"/>
      <c r="E253" s="123"/>
      <c r="F253" s="123"/>
      <c r="G253" s="123"/>
      <c r="H253" s="123"/>
      <c r="I253" s="123"/>
      <c r="J253" s="123"/>
      <c r="K253" s="123"/>
      <c r="L253" s="123"/>
      <c r="M253" s="123"/>
      <c r="N253" s="123"/>
      <c r="O253" s="123"/>
      <c r="P253" s="123"/>
      <c r="Q253" s="123"/>
      <c r="R253" s="123"/>
      <c r="S253" s="123"/>
      <c r="T253" s="123"/>
      <c r="U253" s="123"/>
      <c r="V253" s="123"/>
      <c r="W253" s="123"/>
      <c r="X253" s="123"/>
      <c r="Y253" s="123"/>
      <c r="Z253" s="123"/>
      <c r="AA253" s="123"/>
      <c r="AB253" s="123"/>
      <c r="AC253" s="123"/>
      <c r="AD253" s="123"/>
      <c r="AE253" s="123"/>
      <c r="AF253" s="123"/>
      <c r="AG253" s="143"/>
      <c r="AH253" s="53">
        <f ca="1">IF(BI250=7,COUNTIF(OFFSET($C253,0,0,1,$BI250),"○")+COUNTIF(OFFSET($C253,0,$BI250,1,7),"●"),COUNTIF(OFFSET($C253,0,0,1,$BI250),"○")+COUNTIF(OFFSET($C253,-10,DAY(EOMONTH(C248-1,0))-7+BI250,1,7-$BI250),"○")+COUNTIF(OFFSET(C253,0,BI250,1,7),"●"))</f>
        <v>0</v>
      </c>
      <c r="AI253" s="54">
        <f ca="1">COUNTIF(OFFSET($C253,0,$BI250,1,7),"○")+COUNTIF(OFFSET($C253,0,$BI250+7,1,7),"●")</f>
        <v>0</v>
      </c>
      <c r="AJ253" s="54">
        <f ca="1">COUNTIF(OFFSET($C253,0,$BI250+7,1,7),"○")+COUNTIF(OFFSET($C253,0,$BI250+14,1,7),"●")</f>
        <v>0</v>
      </c>
      <c r="AK253" s="54">
        <f ca="1">IF(BI255=3,COUNTIF(OFFSET($C253,0,$BI250+14,1,7),"○")+IFERROR(COUNTIF(OFFSET(C253,0,BI250+22,1,BI253),"●"),0)+COUNTIF(OFFSET(C253,10,0,1,7-BI253),"●"),COUNTIF(OFFSET($C253,0,$BI250+14,1,7),"○")+COUNTIF(OFFSET($C253,0,$BI250+21,1,7),"●"))</f>
        <v>0</v>
      </c>
      <c r="AL253" s="55">
        <f ca="1">IF((BI255+SIGN(BI250))&lt;5,"-",IF(BI253=0,COUNTIF(OFFSET(C253,0,BI250+21,1,7),"○")+COUNTIF(OFFSET(C253,10,0,1,7-BI253),"●"),COUNTIF(OFFSET(C253,0,BI250+21,1,7),"○")+COUNTIF(OFFSET(C253,0,BI250+28,1,BI253),"●")+COUNTIF(OFFSET(C253,10,1,7-BI253,),"●")))</f>
        <v>0</v>
      </c>
      <c r="AM253" s="145">
        <f>AY250</f>
        <v>0</v>
      </c>
      <c r="AN253" s="147">
        <f>IF(AU250=0,"対象外",AM253/AU250)</f>
        <v>0</v>
      </c>
      <c r="AO253" s="149" t="str">
        <f ca="1">IF(AU250=0,"対象外",IF(AM253/AU250&gt;=0.285,"達成",IF(AM253&gt;=BF253,"達成※","未")))</f>
        <v>未</v>
      </c>
      <c r="AP253" s="151">
        <f>AZ250</f>
        <v>0</v>
      </c>
      <c r="AQ253" s="153">
        <f>IFERROR(AP253/AV250,"")</f>
        <v>0</v>
      </c>
      <c r="AR253" s="39" t="s">
        <v>85</v>
      </c>
      <c r="AS253" s="40" t="s">
        <v>85</v>
      </c>
      <c r="AT253" s="186"/>
      <c r="AU253" s="156"/>
      <c r="AV253" s="170"/>
      <c r="AW253" s="156"/>
      <c r="AX253" s="170"/>
      <c r="AY253" s="170"/>
      <c r="AZ253" s="170"/>
      <c r="BA253" s="170"/>
      <c r="BB253" s="170"/>
      <c r="BC253" s="125"/>
      <c r="BD253" s="175"/>
      <c r="BE253" s="175"/>
      <c r="BF253" s="125" t="str">
        <f ca="1">IF(OR(BD251/AU250&lt;0.285,BD251=0),BD251,"-")</f>
        <v>-</v>
      </c>
      <c r="BG253" s="174" t="str">
        <f ca="1">IF(OR(BE251/AW250&lt;0.285,BE251=0),BE251,"-")</f>
        <v>-</v>
      </c>
      <c r="BH253" s="56" t="s">
        <v>110</v>
      </c>
      <c r="BI253" s="57">
        <f>MOD(BI252-BI250,7)</f>
        <v>0</v>
      </c>
      <c r="BJ253" s="125"/>
      <c r="BK253" s="125"/>
    </row>
    <row r="254" spans="1:63" ht="12.95" customHeight="1" outlineLevel="1">
      <c r="A254" s="52"/>
      <c r="B254" s="161"/>
      <c r="C254" s="123"/>
      <c r="D254" s="123"/>
      <c r="E254" s="123"/>
      <c r="F254" s="123"/>
      <c r="G254" s="123"/>
      <c r="H254" s="123"/>
      <c r="I254" s="123"/>
      <c r="J254" s="123"/>
      <c r="K254" s="123"/>
      <c r="L254" s="123"/>
      <c r="M254" s="123"/>
      <c r="N254" s="123"/>
      <c r="O254" s="123"/>
      <c r="P254" s="123"/>
      <c r="Q254" s="123"/>
      <c r="R254" s="123"/>
      <c r="S254" s="123"/>
      <c r="T254" s="123"/>
      <c r="U254" s="123"/>
      <c r="V254" s="123"/>
      <c r="W254" s="123"/>
      <c r="X254" s="123"/>
      <c r="Y254" s="123"/>
      <c r="Z254" s="123"/>
      <c r="AA254" s="123"/>
      <c r="AB254" s="123"/>
      <c r="AC254" s="123"/>
      <c r="AD254" s="123"/>
      <c r="AE254" s="123"/>
      <c r="AF254" s="123"/>
      <c r="AG254" s="143"/>
      <c r="AH254" s="58" t="str">
        <f ca="1">IF(BI250=1,
IF((2-COUNTIF(OFFSET(C253,0,0,1,1),"外")-COUNTIF(OFFSET(C253,-10,BI242-1),"外"))&lt;=AH253,"達成","未"),
IF((2-COUNTIF(OFFSET(C253,0,MAX(5-WEEKDAY(C248,3),0),1,2),"外"))&lt;=AH253,"達成","未"))</f>
        <v>未</v>
      </c>
      <c r="AI254" s="54" t="str">
        <f ca="1">IF((2-COUNTIF(OFFSET($C253,0,$BI250+5,1,2),"外"))&lt;=AI253,"達成","未")</f>
        <v>未</v>
      </c>
      <c r="AJ254" s="54" t="str">
        <f ca="1">IF((2-COUNTIF(OFFSET($C253,0,$BI250+12,1,2),"外"))&lt;=AJ253,"達成","未")</f>
        <v>未</v>
      </c>
      <c r="AK254" s="54" t="str">
        <f ca="1">IF((2-COUNTIF(OFFSET($C253,0,$BI250+19,1,2),"外"))&lt;=AK253,"達成","未")</f>
        <v>未</v>
      </c>
      <c r="AL254" s="55" t="str">
        <f ca="1">IF((BI255+SIGN(BI250))&lt;5,"-",IF((2-COUNTIF(OFFSET($C253,0,$BI250+26,1,2),"外"))&lt;=AL253,"達成","未"))</f>
        <v>未</v>
      </c>
      <c r="AM254" s="163"/>
      <c r="AN254" s="164"/>
      <c r="AO254" s="165"/>
      <c r="AP254" s="166"/>
      <c r="AQ254" s="187"/>
      <c r="AR254" s="188">
        <f>COUNTIF(C255:AG256,"外")</f>
        <v>0</v>
      </c>
      <c r="AS254" s="190">
        <f ca="1">COUNTIF(OFFSET(C255,0,MAX(5-WEEKDAY(C248,3),0),1,MIN(7-WEEKDAY(C248,3),2)),"外")+COUNTIF(OFFSET(C255,0,MAX(5-WEEKDAY(C248,3),0)+7,1,2),"外")+COUNTIF(OFFSET(C255,0,MAX(5-WEEKDAY(C248,3),0)+14,1,2),"外")+COUNTIF(OFFSET(C255,0,MAX(5-WEEKDAY(C248,3),0)+21,1,2),"外")+IF(BI252-BI250&lt;27,0,COUNTIF(OFFSET(C255,0,BI250+26,1,MIN(7-BI253,2)),"外"))</f>
        <v>0</v>
      </c>
      <c r="AT254" s="186"/>
      <c r="AU254" s="156"/>
      <c r="AV254" s="170"/>
      <c r="AW254" s="156"/>
      <c r="AX254" s="170"/>
      <c r="AY254" s="170"/>
      <c r="AZ254" s="170"/>
      <c r="BA254" s="170"/>
      <c r="BB254" s="170"/>
      <c r="BC254" s="125"/>
      <c r="BD254" s="175"/>
      <c r="BE254" s="175"/>
      <c r="BF254" s="125"/>
      <c r="BG254" s="175"/>
      <c r="BH254" s="59" t="s">
        <v>112</v>
      </c>
      <c r="BI254" s="57">
        <f>SIGN(BI250)+SIGN(BI253)+BI255</f>
        <v>5</v>
      </c>
      <c r="BJ254" s="125"/>
      <c r="BK254" s="125"/>
    </row>
    <row r="255" spans="1:63" ht="26.45" customHeight="1" outlineLevel="1">
      <c r="A255" s="52"/>
      <c r="B255" s="161" t="s">
        <v>137</v>
      </c>
      <c r="C255" s="123"/>
      <c r="D255" s="123"/>
      <c r="E255" s="123"/>
      <c r="F255" s="123"/>
      <c r="G255" s="123"/>
      <c r="H255" s="123"/>
      <c r="I255" s="123"/>
      <c r="J255" s="123"/>
      <c r="K255" s="123"/>
      <c r="L255" s="123"/>
      <c r="M255" s="123"/>
      <c r="N255" s="123"/>
      <c r="O255" s="123"/>
      <c r="P255" s="123"/>
      <c r="Q255" s="123"/>
      <c r="R255" s="123"/>
      <c r="S255" s="123"/>
      <c r="T255" s="123"/>
      <c r="U255" s="123"/>
      <c r="V255" s="123"/>
      <c r="W255" s="123"/>
      <c r="X255" s="123"/>
      <c r="Y255" s="123"/>
      <c r="Z255" s="123"/>
      <c r="AA255" s="123"/>
      <c r="AB255" s="123"/>
      <c r="AC255" s="123"/>
      <c r="AD255" s="123"/>
      <c r="AE255" s="123"/>
      <c r="AF255" s="123"/>
      <c r="AG255" s="143"/>
      <c r="AH255" s="53">
        <f ca="1">IF(BI250=7,COUNTIF(OFFSET($C255,0,0,1,$BI250),"○")+COUNTIF(OFFSET($C255,0,$BI250,1,7),"●"),COUNTIF(OFFSET($C255,0,0,1,$BI250),"○")+COUNTIF(OFFSET($C255,-10,DAY(EOMONTH(C248-1,0))-7+BI250,1,7-$BI250),"○")+COUNTIF(OFFSET(C255,0,BI250,1,7),"●"))</f>
        <v>0</v>
      </c>
      <c r="AI255" s="60">
        <f ca="1">COUNTIF(OFFSET($C255,0,$BI250,1,7),"○")+COUNTIF(OFFSET($C255,0,$BI250+7,1,7),"●")</f>
        <v>0</v>
      </c>
      <c r="AJ255" s="60">
        <f ca="1">COUNTIF(OFFSET($C255,0,$BI250+7,1,7),"○")+COUNTIF(OFFSET($C255,0,$BI250+14,1,7),"●")</f>
        <v>0</v>
      </c>
      <c r="AK255" s="60">
        <f ca="1">IF(BI255=3,COUNTIF(OFFSET($C255,0,$BI250+14,1,7),"○")+IFERROR(COUNTIF(OFFSET(C255,0,BI250+22,1,BI253),"●"),0)+COUNTIF(OFFSET(C255,10,0,1,7-BI253),"●"),COUNTIF(OFFSET($C255,0,$BI250+14,1,7),"○")+COUNTIF(OFFSET($C255,0,$BI250+21,1,7),"●"))</f>
        <v>0</v>
      </c>
      <c r="AL255" s="61">
        <f ca="1">IF((BI255+SIGN(BI250))&lt;5,"-",IF(BI253=0,COUNTIF(OFFSET(C255,0,BI250+21,1,7),"○")+COUNTIF(OFFSET(C255,10,0,1,7-BI253),"●"),COUNTIF(OFFSET(C255,0,BI250+21,1,7),"○")+COUNTIF(OFFSET(C255,0,BI250+28,1,BI253),"●")+COUNTIF(OFFSET(C255,10,1,7-BI253,),"●")))</f>
        <v>0</v>
      </c>
      <c r="AM255" s="145">
        <f>BA250</f>
        <v>0</v>
      </c>
      <c r="AN255" s="147">
        <f>IF(AU250=0,"対象外",AM255/AU250)</f>
        <v>0</v>
      </c>
      <c r="AO255" s="149" t="str">
        <f ca="1">IF(AU250=0,"対象外",IF(AM255/AU250&gt;=0.285,"達成",IF(AM255&gt;=BF253,"達成※","未")))</f>
        <v>未</v>
      </c>
      <c r="AP255" s="151">
        <f>BB250</f>
        <v>0</v>
      </c>
      <c r="AQ255" s="153">
        <f>IFERROR(AP255/AV250,"")</f>
        <v>0</v>
      </c>
      <c r="AR255" s="189"/>
      <c r="AS255" s="191"/>
      <c r="AT255" s="186"/>
      <c r="AU255" s="157"/>
      <c r="AV255" s="170"/>
      <c r="AW255" s="157"/>
      <c r="AX255" s="170"/>
      <c r="AY255" s="170"/>
      <c r="AZ255" s="170"/>
      <c r="BA255" s="170"/>
      <c r="BB255" s="170"/>
      <c r="BC255" s="125"/>
      <c r="BD255" s="176"/>
      <c r="BE255" s="176"/>
      <c r="BF255" s="125"/>
      <c r="BG255" s="176"/>
      <c r="BH255" s="63" t="s">
        <v>111</v>
      </c>
      <c r="BI255" s="92">
        <f>ROUNDDOWN((BI252-BI250)/7,0)</f>
        <v>4</v>
      </c>
      <c r="BJ255" s="125"/>
      <c r="BK255" s="125"/>
    </row>
    <row r="256" spans="1:63" ht="14.25" outlineLevel="1" thickBot="1">
      <c r="A256" s="52"/>
      <c r="B256" s="162"/>
      <c r="C256" s="142"/>
      <c r="D256" s="142"/>
      <c r="E256" s="142"/>
      <c r="F256" s="142"/>
      <c r="G256" s="142"/>
      <c r="H256" s="142"/>
      <c r="I256" s="142"/>
      <c r="J256" s="142"/>
      <c r="K256" s="142"/>
      <c r="L256" s="142"/>
      <c r="M256" s="142"/>
      <c r="N256" s="142"/>
      <c r="O256" s="142"/>
      <c r="P256" s="142"/>
      <c r="Q256" s="142"/>
      <c r="R256" s="142"/>
      <c r="S256" s="142"/>
      <c r="T256" s="142"/>
      <c r="U256" s="142"/>
      <c r="V256" s="142"/>
      <c r="W256" s="142"/>
      <c r="X256" s="142"/>
      <c r="Y256" s="142"/>
      <c r="Z256" s="142"/>
      <c r="AA256" s="142"/>
      <c r="AB256" s="142"/>
      <c r="AC256" s="142"/>
      <c r="AD256" s="142"/>
      <c r="AE256" s="142"/>
      <c r="AF256" s="142"/>
      <c r="AG256" s="144"/>
      <c r="AH256" s="77" t="str">
        <f ca="1">IF(BI250=1,
IF((2-COUNTIF(OFFSET(C255,0,0,1,1),"外")-COUNTIF(OFFSET(C255,-10,BI242-1),"外"))&lt;=AH255,"達成","未"),
IF((2-COUNTIF(OFFSET(C255,0,MAX(5-WEEKDAY(C248,3),0),1,2),"外"))&lt;=AH255,"達成","未"))</f>
        <v>未</v>
      </c>
      <c r="AI256" s="66" t="str">
        <f ca="1">IF((2-COUNTIF(OFFSET($C255,0,$BI250+5,1,2),"外"))&lt;=AI255,"達成","未")</f>
        <v>未</v>
      </c>
      <c r="AJ256" s="66" t="str">
        <f ca="1">IF((2-COUNTIF(OFFSET($C255,0,$BI250+12,1,2),"外"))&lt;=AJ255,"達成","未")</f>
        <v>未</v>
      </c>
      <c r="AK256" s="66" t="str">
        <f ca="1">IF((2-COUNTIF(OFFSET($C255,0,$BI250+19,1,2),"外"))&lt;=AK255,"達成","未")</f>
        <v>未</v>
      </c>
      <c r="AL256" s="67" t="str">
        <f ca="1">IF((BI255+SIGN(BI250))&lt;5,"-",IF((2-COUNTIF(OFFSET($C255,0,$BI250+26,1,2),"外"))&lt;=AL255,"達成","未"))</f>
        <v>未</v>
      </c>
      <c r="AM256" s="146"/>
      <c r="AN256" s="148"/>
      <c r="AO256" s="150"/>
      <c r="AP256" s="152"/>
      <c r="AQ256" s="154"/>
      <c r="AR256" s="68"/>
      <c r="AS256" s="68"/>
      <c r="AT256" s="22"/>
      <c r="AU256" s="22"/>
      <c r="AV256" s="22"/>
      <c r="AW256" s="22"/>
      <c r="AX256" s="22"/>
      <c r="AY256" s="22"/>
      <c r="AZ256" s="22"/>
      <c r="BA256" s="22"/>
      <c r="BB256" s="22"/>
      <c r="BC256" s="69"/>
      <c r="BD256" s="69"/>
      <c r="BE256" s="69"/>
      <c r="BF256" s="69"/>
      <c r="BG256" s="69"/>
      <c r="BH256" s="69"/>
      <c r="BI256" s="69"/>
      <c r="BJ256" s="69"/>
      <c r="BK256" s="18"/>
    </row>
    <row r="257" spans="1:63" ht="14.25" outlineLevel="1" thickBot="1">
      <c r="A257" s="12"/>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c r="AC257" s="14"/>
      <c r="AD257" s="14"/>
      <c r="AE257" s="14"/>
      <c r="AF257" s="14"/>
      <c r="AG257" s="14"/>
      <c r="AZ257" s="16"/>
      <c r="BA257" s="16"/>
      <c r="BB257" s="16"/>
    </row>
    <row r="258" spans="1:63" ht="12.95" customHeight="1" outlineLevel="1">
      <c r="A258" s="12"/>
      <c r="B258" s="29" t="s">
        <v>0</v>
      </c>
      <c r="C258" s="207">
        <f>DATE(YEAR(C248),MONTH(C248)+1,DAY(C248))</f>
        <v>46692</v>
      </c>
      <c r="D258" s="207"/>
      <c r="E258" s="207"/>
      <c r="F258" s="207"/>
      <c r="G258" s="207"/>
      <c r="H258" s="207"/>
      <c r="I258" s="207"/>
      <c r="J258" s="207"/>
      <c r="K258" s="207"/>
      <c r="L258" s="207"/>
      <c r="M258" s="207"/>
      <c r="N258" s="207"/>
      <c r="O258" s="207"/>
      <c r="P258" s="207"/>
      <c r="Q258" s="207"/>
      <c r="R258" s="207"/>
      <c r="S258" s="207"/>
      <c r="T258" s="207"/>
      <c r="U258" s="207"/>
      <c r="V258" s="207"/>
      <c r="W258" s="207"/>
      <c r="X258" s="207"/>
      <c r="Y258" s="207"/>
      <c r="Z258" s="207"/>
      <c r="AA258" s="207"/>
      <c r="AB258" s="207"/>
      <c r="AC258" s="207"/>
      <c r="AD258" s="207"/>
      <c r="AE258" s="207"/>
      <c r="AF258" s="207"/>
      <c r="AG258" s="208"/>
      <c r="AH258" s="209" t="s">
        <v>136</v>
      </c>
      <c r="AI258" s="210"/>
      <c r="AJ258" s="210"/>
      <c r="AK258" s="210"/>
      <c r="AL258" s="211"/>
      <c r="AM258" s="215" t="s">
        <v>50</v>
      </c>
      <c r="AN258" s="216"/>
      <c r="AO258" s="217"/>
      <c r="AP258" s="221" t="s">
        <v>11</v>
      </c>
      <c r="AQ258" s="222"/>
      <c r="AR258" s="199" t="s">
        <v>113</v>
      </c>
      <c r="AS258" s="202" t="s">
        <v>114</v>
      </c>
      <c r="AT258" s="205" t="s">
        <v>15</v>
      </c>
      <c r="AU258" s="155" t="s">
        <v>115</v>
      </c>
      <c r="AV258" s="197" t="s">
        <v>116</v>
      </c>
      <c r="AW258" s="155" t="s">
        <v>118</v>
      </c>
      <c r="AX258" s="197" t="s">
        <v>117</v>
      </c>
      <c r="AY258" s="155" t="s">
        <v>80</v>
      </c>
      <c r="AZ258" s="155" t="s">
        <v>81</v>
      </c>
      <c r="BA258" s="30" t="s">
        <v>82</v>
      </c>
      <c r="BB258" s="30" t="s">
        <v>83</v>
      </c>
      <c r="BC258" s="170" t="s">
        <v>52</v>
      </c>
      <c r="BD258" s="197" t="s">
        <v>119</v>
      </c>
      <c r="BE258" s="197" t="s">
        <v>120</v>
      </c>
      <c r="BF258" s="170" t="s">
        <v>121</v>
      </c>
      <c r="BG258" s="170" t="s">
        <v>122</v>
      </c>
      <c r="BH258" s="41"/>
      <c r="BI258" s="192" t="s">
        <v>100</v>
      </c>
      <c r="BJ258" s="170" t="s">
        <v>61</v>
      </c>
      <c r="BK258" s="125" t="s">
        <v>89</v>
      </c>
    </row>
    <row r="259" spans="1:63" outlineLevel="1">
      <c r="A259" s="12"/>
      <c r="B259" s="32" t="s">
        <v>1</v>
      </c>
      <c r="C259" s="33">
        <f>DATE(YEAR(C258),MONTH(C258),DAY(C258))</f>
        <v>46692</v>
      </c>
      <c r="D259" s="33">
        <f>IF(MONTH(DATE(YEAR(C259),MONTH(C259),DAY(C259)+1))=MONTH($C258),DATE(YEAR(C259),MONTH(C259),DAY(C259)+1),"")</f>
        <v>46693</v>
      </c>
      <c r="E259" s="33">
        <f t="shared" ref="E259:AG259" si="51">IF(MONTH(DATE(YEAR(D259),MONTH(D259),DAY(D259)+1))=MONTH($C258),DATE(YEAR(D259),MONTH(D259),DAY(D259)+1),"")</f>
        <v>46694</v>
      </c>
      <c r="F259" s="33">
        <f t="shared" si="51"/>
        <v>46695</v>
      </c>
      <c r="G259" s="33">
        <f t="shared" si="51"/>
        <v>46696</v>
      </c>
      <c r="H259" s="33">
        <f t="shared" si="51"/>
        <v>46697</v>
      </c>
      <c r="I259" s="33">
        <f t="shared" si="51"/>
        <v>46698</v>
      </c>
      <c r="J259" s="33">
        <f t="shared" si="51"/>
        <v>46699</v>
      </c>
      <c r="K259" s="33">
        <f t="shared" si="51"/>
        <v>46700</v>
      </c>
      <c r="L259" s="33">
        <f t="shared" si="51"/>
        <v>46701</v>
      </c>
      <c r="M259" s="33">
        <f t="shared" si="51"/>
        <v>46702</v>
      </c>
      <c r="N259" s="33">
        <f t="shared" si="51"/>
        <v>46703</v>
      </c>
      <c r="O259" s="33">
        <f t="shared" si="51"/>
        <v>46704</v>
      </c>
      <c r="P259" s="33">
        <f t="shared" si="51"/>
        <v>46705</v>
      </c>
      <c r="Q259" s="33">
        <f t="shared" si="51"/>
        <v>46706</v>
      </c>
      <c r="R259" s="33">
        <f t="shared" si="51"/>
        <v>46707</v>
      </c>
      <c r="S259" s="33">
        <f t="shared" si="51"/>
        <v>46708</v>
      </c>
      <c r="T259" s="33">
        <f t="shared" si="51"/>
        <v>46709</v>
      </c>
      <c r="U259" s="33">
        <f t="shared" si="51"/>
        <v>46710</v>
      </c>
      <c r="V259" s="33">
        <f t="shared" si="51"/>
        <v>46711</v>
      </c>
      <c r="W259" s="33">
        <f t="shared" si="51"/>
        <v>46712</v>
      </c>
      <c r="X259" s="33">
        <f t="shared" si="51"/>
        <v>46713</v>
      </c>
      <c r="Y259" s="33">
        <f t="shared" si="51"/>
        <v>46714</v>
      </c>
      <c r="Z259" s="33">
        <f t="shared" si="51"/>
        <v>46715</v>
      </c>
      <c r="AA259" s="33">
        <f t="shared" si="51"/>
        <v>46716</v>
      </c>
      <c r="AB259" s="33">
        <f t="shared" si="51"/>
        <v>46717</v>
      </c>
      <c r="AC259" s="33">
        <f t="shared" si="51"/>
        <v>46718</v>
      </c>
      <c r="AD259" s="33">
        <f t="shared" si="51"/>
        <v>46719</v>
      </c>
      <c r="AE259" s="33">
        <f t="shared" si="51"/>
        <v>46720</v>
      </c>
      <c r="AF259" s="33">
        <f t="shared" si="51"/>
        <v>46721</v>
      </c>
      <c r="AG259" s="74" t="str">
        <f t="shared" si="51"/>
        <v/>
      </c>
      <c r="AH259" s="212"/>
      <c r="AI259" s="213"/>
      <c r="AJ259" s="213"/>
      <c r="AK259" s="213"/>
      <c r="AL259" s="214"/>
      <c r="AM259" s="218"/>
      <c r="AN259" s="219"/>
      <c r="AO259" s="220"/>
      <c r="AP259" s="223"/>
      <c r="AQ259" s="224"/>
      <c r="AR259" s="200"/>
      <c r="AS259" s="203"/>
      <c r="AT259" s="206"/>
      <c r="AU259" s="157"/>
      <c r="AV259" s="137"/>
      <c r="AW259" s="157"/>
      <c r="AX259" s="137"/>
      <c r="AY259" s="157"/>
      <c r="AZ259" s="157"/>
      <c r="BA259" s="35" t="s">
        <v>78</v>
      </c>
      <c r="BB259" s="35" t="s">
        <v>79</v>
      </c>
      <c r="BC259" s="170"/>
      <c r="BD259" s="198"/>
      <c r="BE259" s="198"/>
      <c r="BF259" s="125"/>
      <c r="BG259" s="125"/>
      <c r="BH259" s="62"/>
      <c r="BI259" s="193"/>
      <c r="BJ259" s="170"/>
      <c r="BK259" s="125"/>
    </row>
    <row r="260" spans="1:63" ht="12.95" customHeight="1" outlineLevel="1">
      <c r="A260" s="12"/>
      <c r="B260" s="32" t="s">
        <v>2</v>
      </c>
      <c r="C260" s="78" t="str">
        <f t="shared" ref="C260:AG260" si="52">TEXT(C259,"aaa")</f>
        <v>月</v>
      </c>
      <c r="D260" s="78" t="str">
        <f t="shared" si="52"/>
        <v>火</v>
      </c>
      <c r="E260" s="78" t="str">
        <f t="shared" si="52"/>
        <v>水</v>
      </c>
      <c r="F260" s="78" t="str">
        <f t="shared" si="52"/>
        <v>木</v>
      </c>
      <c r="G260" s="78" t="str">
        <f t="shared" si="52"/>
        <v>金</v>
      </c>
      <c r="H260" s="78" t="str">
        <f t="shared" si="52"/>
        <v>土</v>
      </c>
      <c r="I260" s="78" t="str">
        <f t="shared" si="52"/>
        <v>日</v>
      </c>
      <c r="J260" s="78" t="str">
        <f t="shared" si="52"/>
        <v>月</v>
      </c>
      <c r="K260" s="78" t="str">
        <f t="shared" si="52"/>
        <v>火</v>
      </c>
      <c r="L260" s="78" t="str">
        <f t="shared" si="52"/>
        <v>水</v>
      </c>
      <c r="M260" s="78" t="str">
        <f t="shared" si="52"/>
        <v>木</v>
      </c>
      <c r="N260" s="78" t="str">
        <f t="shared" si="52"/>
        <v>金</v>
      </c>
      <c r="O260" s="78" t="str">
        <f t="shared" si="52"/>
        <v>土</v>
      </c>
      <c r="P260" s="78" t="str">
        <f t="shared" si="52"/>
        <v>日</v>
      </c>
      <c r="Q260" s="78" t="str">
        <f t="shared" si="52"/>
        <v>月</v>
      </c>
      <c r="R260" s="78" t="str">
        <f t="shared" si="52"/>
        <v>火</v>
      </c>
      <c r="S260" s="78" t="str">
        <f t="shared" si="52"/>
        <v>水</v>
      </c>
      <c r="T260" s="78" t="str">
        <f t="shared" si="52"/>
        <v>木</v>
      </c>
      <c r="U260" s="78" t="str">
        <f t="shared" si="52"/>
        <v>金</v>
      </c>
      <c r="V260" s="78" t="str">
        <f t="shared" si="52"/>
        <v>土</v>
      </c>
      <c r="W260" s="78" t="str">
        <f t="shared" si="52"/>
        <v>日</v>
      </c>
      <c r="X260" s="78" t="str">
        <f t="shared" si="52"/>
        <v>月</v>
      </c>
      <c r="Y260" s="78" t="str">
        <f t="shared" si="52"/>
        <v>火</v>
      </c>
      <c r="Z260" s="78" t="str">
        <f t="shared" si="52"/>
        <v>水</v>
      </c>
      <c r="AA260" s="78" t="str">
        <f t="shared" si="52"/>
        <v>木</v>
      </c>
      <c r="AB260" s="78" t="str">
        <f t="shared" si="52"/>
        <v>金</v>
      </c>
      <c r="AC260" s="78" t="str">
        <f t="shared" si="52"/>
        <v>土</v>
      </c>
      <c r="AD260" s="78" t="str">
        <f t="shared" si="52"/>
        <v>日</v>
      </c>
      <c r="AE260" s="78" t="str">
        <f t="shared" si="52"/>
        <v>月</v>
      </c>
      <c r="AF260" s="78" t="str">
        <f t="shared" si="52"/>
        <v>火</v>
      </c>
      <c r="AG260" s="79" t="str">
        <f t="shared" si="52"/>
        <v/>
      </c>
      <c r="AH260" s="194" t="s">
        <v>90</v>
      </c>
      <c r="AI260" s="195" t="s">
        <v>91</v>
      </c>
      <c r="AJ260" s="195" t="s">
        <v>92</v>
      </c>
      <c r="AK260" s="195" t="s">
        <v>93</v>
      </c>
      <c r="AL260" s="196" t="s">
        <v>94</v>
      </c>
      <c r="AM260" s="177" t="s">
        <v>44</v>
      </c>
      <c r="AN260" s="178" t="s">
        <v>12</v>
      </c>
      <c r="AO260" s="179" t="s">
        <v>51</v>
      </c>
      <c r="AP260" s="180" t="s">
        <v>44</v>
      </c>
      <c r="AQ260" s="183" t="s">
        <v>13</v>
      </c>
      <c r="AR260" s="201"/>
      <c r="AS260" s="204"/>
      <c r="AT260" s="186">
        <f>COUNT(C259:AG259)</f>
        <v>30</v>
      </c>
      <c r="AU260" s="155">
        <f>AT260-AR262</f>
        <v>30</v>
      </c>
      <c r="AV260" s="170">
        <f>SUM(AU$8:AU263)</f>
        <v>755</v>
      </c>
      <c r="AW260" s="155">
        <f>AT260-AR264</f>
        <v>30</v>
      </c>
      <c r="AX260" s="170">
        <f>SUM(AW$8:AW263)</f>
        <v>755</v>
      </c>
      <c r="AY260" s="170">
        <f>COUNTIF(C263:AG263,"○")+COUNTIF(C263:AG263,"●")</f>
        <v>0</v>
      </c>
      <c r="AZ260" s="170">
        <f>SUM(AY$9:AY264)</f>
        <v>0</v>
      </c>
      <c r="BA260" s="170">
        <f>COUNTIF(C265:AG265,"○")+COUNTIF(C265:AG265,"●")</f>
        <v>0</v>
      </c>
      <c r="BB260" s="170">
        <f>SUM(BA$10:BA265)</f>
        <v>0</v>
      </c>
      <c r="BC260" s="125">
        <f>COUNTIF(C260:AG260,"土")+COUNTIF(C260:AG260,"日")</f>
        <v>8</v>
      </c>
      <c r="BD260" s="137"/>
      <c r="BE260" s="137"/>
      <c r="BF260" s="125" t="str">
        <f ca="1">IF(OR(BD261/AU260&lt;0.285,BD261=0),"特例","特例なし")</f>
        <v>特例</v>
      </c>
      <c r="BG260" s="125" t="str">
        <f ca="1">IF(OR(BE261/AW260&lt;0.285,BE261=0),"特例","特例なし")</f>
        <v>特例</v>
      </c>
      <c r="BH260" s="171" t="s">
        <v>108</v>
      </c>
      <c r="BI260" s="173">
        <f>ABS(IF(WEEKDAY(C258,3)=0,7,WEEKDAY(C258,3)-7))</f>
        <v>7</v>
      </c>
      <c r="BJ260" s="125">
        <f ca="1">IF($AO$340="計画",IF(AU260=0,1,IF(AO263="達成",1,IF(AO263="達成※",1,0))),IF(AW260=0,1,IF(AO265="達成",1,IF(AO265="達成※",1,0))))</f>
        <v>0</v>
      </c>
      <c r="BK260" s="125">
        <f ca="1">IF($AO$340="計画",IF(COUNTIF(AH264:AL264,"未")=0,1,0),IF(COUNTIF(AH266:AL266,"未")=0,1,0))</f>
        <v>0</v>
      </c>
    </row>
    <row r="261" spans="1:63" ht="28.5" outlineLevel="1">
      <c r="A261" s="12"/>
      <c r="B261" s="169" t="s">
        <v>3</v>
      </c>
      <c r="C261" s="167" t="str">
        <f>IFERROR(VLOOKUP(C259,祝日一覧!$A:$C,3,FALSE),"")</f>
        <v/>
      </c>
      <c r="D261" s="167" t="str">
        <f>IFERROR(VLOOKUP(D259,祝日一覧!$A:$C,3,FALSE),"")</f>
        <v/>
      </c>
      <c r="E261" s="167" t="str">
        <f>IFERROR(VLOOKUP(E259,祝日一覧!$A:$C,3,FALSE),"")</f>
        <v>文化の日</v>
      </c>
      <c r="F261" s="167" t="str">
        <f>IFERROR(VLOOKUP(F259,祝日一覧!$A:$C,3,FALSE),"")</f>
        <v/>
      </c>
      <c r="G261" s="167" t="str">
        <f>IFERROR(VLOOKUP(G259,祝日一覧!$A:$C,3,FALSE),"")</f>
        <v/>
      </c>
      <c r="H261" s="167" t="str">
        <f>IFERROR(VLOOKUP(H259,祝日一覧!$A:$C,3,FALSE),"")</f>
        <v/>
      </c>
      <c r="I261" s="167" t="str">
        <f>IFERROR(VLOOKUP(I259,祝日一覧!$A:$C,3,FALSE),"")</f>
        <v/>
      </c>
      <c r="J261" s="167" t="str">
        <f>IFERROR(VLOOKUP(J259,祝日一覧!$A:$C,3,FALSE),"")</f>
        <v/>
      </c>
      <c r="K261" s="167" t="str">
        <f>IFERROR(VLOOKUP(K259,祝日一覧!$A:$C,3,FALSE),"")</f>
        <v/>
      </c>
      <c r="L261" s="167" t="str">
        <f>IFERROR(VLOOKUP(L259,祝日一覧!$A:$C,3,FALSE),"")</f>
        <v/>
      </c>
      <c r="M261" s="167" t="str">
        <f>IFERROR(VLOOKUP(M259,祝日一覧!$A:$C,3,FALSE),"")</f>
        <v/>
      </c>
      <c r="N261" s="167" t="str">
        <f>IFERROR(VLOOKUP(N259,祝日一覧!$A:$C,3,FALSE),"")</f>
        <v/>
      </c>
      <c r="O261" s="167" t="str">
        <f>IFERROR(VLOOKUP(O259,祝日一覧!$A:$C,3,FALSE),"")</f>
        <v/>
      </c>
      <c r="P261" s="167" t="str">
        <f>IFERROR(VLOOKUP(P259,祝日一覧!$A:$C,3,FALSE),"")</f>
        <v/>
      </c>
      <c r="Q261" s="167" t="str">
        <f>IFERROR(VLOOKUP(Q259,祝日一覧!$A:$C,3,FALSE),"")</f>
        <v/>
      </c>
      <c r="R261" s="167" t="str">
        <f>IFERROR(VLOOKUP(R259,祝日一覧!$A:$C,3,FALSE),"")</f>
        <v/>
      </c>
      <c r="S261" s="167" t="str">
        <f>IFERROR(VLOOKUP(S259,祝日一覧!$A:$C,3,FALSE),"")</f>
        <v/>
      </c>
      <c r="T261" s="167" t="str">
        <f>IFERROR(VLOOKUP(T259,祝日一覧!$A:$C,3,FALSE),"")</f>
        <v/>
      </c>
      <c r="U261" s="167" t="str">
        <f>IFERROR(VLOOKUP(U259,祝日一覧!$A:$C,3,FALSE),"")</f>
        <v/>
      </c>
      <c r="V261" s="167" t="str">
        <f>IFERROR(VLOOKUP(V259,祝日一覧!$A:$C,3,FALSE),"")</f>
        <v/>
      </c>
      <c r="W261" s="167" t="str">
        <f>IFERROR(VLOOKUP(W259,祝日一覧!$A:$C,3,FALSE),"")</f>
        <v/>
      </c>
      <c r="X261" s="167" t="str">
        <f>IFERROR(VLOOKUP(X259,祝日一覧!$A:$C,3,FALSE),"")</f>
        <v/>
      </c>
      <c r="Y261" s="167" t="str">
        <f>IFERROR(VLOOKUP(Y259,祝日一覧!$A:$C,3,FALSE),"")</f>
        <v>勤労感謝の日</v>
      </c>
      <c r="Z261" s="167" t="str">
        <f>IFERROR(VLOOKUP(Z259,祝日一覧!$A:$C,3,FALSE),"")</f>
        <v/>
      </c>
      <c r="AA261" s="167" t="str">
        <f>IFERROR(VLOOKUP(AA259,祝日一覧!$A:$C,3,FALSE),"")</f>
        <v/>
      </c>
      <c r="AB261" s="167" t="str">
        <f>IFERROR(VLOOKUP(AB259,祝日一覧!$A:$C,3,FALSE),"")</f>
        <v/>
      </c>
      <c r="AC261" s="167" t="str">
        <f>IFERROR(VLOOKUP(AC259,祝日一覧!$A:$C,3,FALSE),"")</f>
        <v/>
      </c>
      <c r="AD261" s="167" t="str">
        <f>IFERROR(VLOOKUP(AD259,祝日一覧!$A:$C,3,FALSE),"")</f>
        <v/>
      </c>
      <c r="AE261" s="167" t="str">
        <f>IFERROR(VLOOKUP(AE259,祝日一覧!$A:$C,3,FALSE),"")</f>
        <v/>
      </c>
      <c r="AF261" s="167" t="str">
        <f>IFERROR(VLOOKUP(AF259,祝日一覧!$A:$C,3,FALSE),"")</f>
        <v/>
      </c>
      <c r="AG261" s="168" t="str">
        <f>IFERROR(VLOOKUP(AG259,祝日一覧!$A:$C,3,FALSE),"")</f>
        <v/>
      </c>
      <c r="AH261" s="194"/>
      <c r="AI261" s="195"/>
      <c r="AJ261" s="195"/>
      <c r="AK261" s="195"/>
      <c r="AL261" s="196"/>
      <c r="AM261" s="177"/>
      <c r="AN261" s="178"/>
      <c r="AO261" s="179"/>
      <c r="AP261" s="181"/>
      <c r="AQ261" s="184"/>
      <c r="AR261" s="39" t="s">
        <v>84</v>
      </c>
      <c r="AS261" s="40" t="s">
        <v>84</v>
      </c>
      <c r="AT261" s="186"/>
      <c r="AU261" s="156"/>
      <c r="AV261" s="170"/>
      <c r="AW261" s="156"/>
      <c r="AX261" s="170"/>
      <c r="AY261" s="170"/>
      <c r="AZ261" s="170"/>
      <c r="BA261" s="170"/>
      <c r="BB261" s="170"/>
      <c r="BC261" s="125"/>
      <c r="BD261" s="174">
        <f ca="1">BC260-AS262</f>
        <v>8</v>
      </c>
      <c r="BE261" s="174">
        <f ca="1">BC260-AS264</f>
        <v>8</v>
      </c>
      <c r="BF261" s="125"/>
      <c r="BG261" s="125"/>
      <c r="BH261" s="172"/>
      <c r="BI261" s="173">
        <f>WEEKDAY(C257,3)</f>
        <v>5</v>
      </c>
      <c r="BJ261" s="125"/>
      <c r="BK261" s="125"/>
    </row>
    <row r="262" spans="1:63" ht="54" outlineLevel="1">
      <c r="A262" s="43"/>
      <c r="B262" s="169"/>
      <c r="C262" s="167"/>
      <c r="D262" s="167"/>
      <c r="E262" s="167"/>
      <c r="F262" s="167"/>
      <c r="G262" s="167"/>
      <c r="H262" s="167"/>
      <c r="I262" s="167"/>
      <c r="J262" s="167"/>
      <c r="K262" s="167"/>
      <c r="L262" s="167"/>
      <c r="M262" s="167"/>
      <c r="N262" s="167"/>
      <c r="O262" s="167"/>
      <c r="P262" s="167"/>
      <c r="Q262" s="167"/>
      <c r="R262" s="167"/>
      <c r="S262" s="167"/>
      <c r="T262" s="167"/>
      <c r="U262" s="167"/>
      <c r="V262" s="167"/>
      <c r="W262" s="167"/>
      <c r="X262" s="167"/>
      <c r="Y262" s="167"/>
      <c r="Z262" s="167"/>
      <c r="AA262" s="167"/>
      <c r="AB262" s="167"/>
      <c r="AC262" s="167"/>
      <c r="AD262" s="167"/>
      <c r="AE262" s="167"/>
      <c r="AF262" s="167"/>
      <c r="AG262" s="168"/>
      <c r="AH262" s="86" t="str">
        <f>IF($BI260=7,DBCS(1&amp;"日～"&amp;7&amp;"日"),DBCS("前"&amp;DAY(EOMONTH($C258-1,0))-6+$BI260&amp;"日～"&amp;$BI260&amp;"日"))</f>
        <v>１日～７日</v>
      </c>
      <c r="AI262" s="45" t="str">
        <f>DBCS($BI260+1&amp;"日～"&amp;$BI260+7&amp;"日")</f>
        <v>８日～１４日</v>
      </c>
      <c r="AJ262" s="45" t="str">
        <f>DBCS($BI260+8&amp;"日～"&amp;$BI260+14&amp;"日")</f>
        <v>１５日～２１日</v>
      </c>
      <c r="AK262" s="45" t="str">
        <f>DBCS($BI260+15&amp;"日～"&amp;$BI260+21&amp;"日")</f>
        <v>２２日～２８日</v>
      </c>
      <c r="AL262" s="46" t="str">
        <f>IF(AND(BI260=7,BI263=0),"-",IF($BI265=3,"-",DBCS($BI260+22&amp;"日～"&amp;$BI260+28&amp;"日")))</f>
        <v>-</v>
      </c>
      <c r="AM262" s="177"/>
      <c r="AN262" s="178"/>
      <c r="AO262" s="179"/>
      <c r="AP262" s="182"/>
      <c r="AQ262" s="185"/>
      <c r="AR262" s="39">
        <f>COUNTIF(C263:AG264,"外")</f>
        <v>0</v>
      </c>
      <c r="AS262" s="40">
        <f ca="1">COUNTIF(OFFSET(C263,0,MAX(5-WEEKDAY(C258,3),0),1,MIN(7-WEEKDAY(C258,3),2)),"外")+COUNTIF(OFFSET(C263,0,MAX(5-WEEKDAY(C258,3),0)+7,1,2),"外")+COUNTIF(OFFSET(C263,0,MAX(5-WEEKDAY(C258,3),0)+14,1,2),"外")+COUNTIF(OFFSET(C263,0,MAX(5-WEEKDAY(C258,3),0)+21,1,2),"外")+IF(BI262-BI260&lt;27,0,COUNTIF(OFFSET(C263,0,BI260+26,1,MIN(7-BI263,2)),"外"))</f>
        <v>0</v>
      </c>
      <c r="AT262" s="186"/>
      <c r="AU262" s="156"/>
      <c r="AV262" s="170"/>
      <c r="AW262" s="156"/>
      <c r="AX262" s="170"/>
      <c r="AY262" s="170"/>
      <c r="AZ262" s="170"/>
      <c r="BA262" s="170"/>
      <c r="BB262" s="170"/>
      <c r="BC262" s="125"/>
      <c r="BD262" s="175"/>
      <c r="BE262" s="175"/>
      <c r="BF262" s="125"/>
      <c r="BG262" s="125"/>
      <c r="BH262" s="47" t="s">
        <v>109</v>
      </c>
      <c r="BI262" s="48">
        <f>DAY(EOMONTH(C258,0))</f>
        <v>30</v>
      </c>
      <c r="BJ262" s="125"/>
      <c r="BK262" s="125"/>
    </row>
    <row r="263" spans="1:63" ht="26.45" customHeight="1" outlineLevel="1">
      <c r="A263" s="52"/>
      <c r="B263" s="161" t="s">
        <v>88</v>
      </c>
      <c r="C263" s="123"/>
      <c r="D263" s="123"/>
      <c r="E263" s="123"/>
      <c r="F263" s="123"/>
      <c r="G263" s="123"/>
      <c r="H263" s="123"/>
      <c r="I263" s="123"/>
      <c r="J263" s="123"/>
      <c r="K263" s="123"/>
      <c r="L263" s="123"/>
      <c r="M263" s="123"/>
      <c r="N263" s="123"/>
      <c r="O263" s="123"/>
      <c r="P263" s="123"/>
      <c r="Q263" s="123"/>
      <c r="R263" s="123"/>
      <c r="S263" s="123"/>
      <c r="T263" s="123"/>
      <c r="U263" s="123"/>
      <c r="V263" s="123"/>
      <c r="W263" s="123"/>
      <c r="X263" s="123"/>
      <c r="Y263" s="123"/>
      <c r="Z263" s="123"/>
      <c r="AA263" s="123"/>
      <c r="AB263" s="123"/>
      <c r="AC263" s="123"/>
      <c r="AD263" s="123"/>
      <c r="AE263" s="123"/>
      <c r="AF263" s="123"/>
      <c r="AG263" s="143"/>
      <c r="AH263" s="53">
        <f ca="1">IF(BI260=7,COUNTIF(OFFSET($C263,0,0,1,$BI260),"○")+COUNTIF(OFFSET($C263,0,$BI260,1,7),"●"),COUNTIF(OFFSET($C263,0,0,1,$BI260),"○")+COUNTIF(OFFSET($C263,-10,DAY(EOMONTH(C258-1,0))-7+BI260,1,7-$BI260),"○")+COUNTIF(OFFSET(C263,0,BI260,1,7),"●"))</f>
        <v>0</v>
      </c>
      <c r="AI263" s="54">
        <f ca="1">COUNTIF(OFFSET($C263,0,$BI260,1,7),"○")+COUNTIF(OFFSET($C263,0,$BI260+7,1,7),"●")</f>
        <v>0</v>
      </c>
      <c r="AJ263" s="54">
        <f ca="1">COUNTIF(OFFSET($C263,0,$BI260+7,1,7),"○")+COUNTIF(OFFSET($C263,0,$BI260+14,1,7),"●")</f>
        <v>0</v>
      </c>
      <c r="AK263" s="54">
        <f ca="1">IF(BI265=3,COUNTIF(OFFSET($C263,0,$BI260+14,1,7),"○")+IFERROR(COUNTIF(OFFSET(C263,0,BI260+22,1,BI263),"●"),0)+COUNTIF(OFFSET(C263,10,0,1,7-BI263),"●"),COUNTIF(OFFSET($C263,0,$BI260+14,1,7),"○")+COUNTIF(OFFSET($C263,0,$BI260+21,1,7),"●"))</f>
        <v>0</v>
      </c>
      <c r="AL263" s="55" t="str">
        <f ca="1">IF((BI265+SIGN(BI260))&lt;5,"-",IF(BI263=0,COUNTIF(OFFSET(C263,0,BI260+21,1,7),"○")+COUNTIF(OFFSET(C263,10,0,1,7-BI263),"●"),COUNTIF(OFFSET(C263,0,BI260+21,1,7),"○")+COUNTIF(OFFSET(C263,0,BI260+28,1,BI263),"●")+COUNTIF(OFFSET(C263,10,1,7-BI263,),"●")))</f>
        <v>-</v>
      </c>
      <c r="AM263" s="145">
        <f>AY260</f>
        <v>0</v>
      </c>
      <c r="AN263" s="147">
        <f>IF(AU260=0,"対象外",AM263/AU260)</f>
        <v>0</v>
      </c>
      <c r="AO263" s="149" t="str">
        <f ca="1">IF(AU260=0,"対象外",IF(AM263/AU260&gt;=0.285,"達成",IF(AM263&gt;=BF263,"達成※","未")))</f>
        <v>未</v>
      </c>
      <c r="AP263" s="151">
        <f>AZ260</f>
        <v>0</v>
      </c>
      <c r="AQ263" s="153">
        <f>IFERROR(AP263/AV260,"")</f>
        <v>0</v>
      </c>
      <c r="AR263" s="39" t="s">
        <v>85</v>
      </c>
      <c r="AS263" s="40" t="s">
        <v>85</v>
      </c>
      <c r="AT263" s="186"/>
      <c r="AU263" s="156"/>
      <c r="AV263" s="170"/>
      <c r="AW263" s="156"/>
      <c r="AX263" s="170"/>
      <c r="AY263" s="170"/>
      <c r="AZ263" s="170"/>
      <c r="BA263" s="170"/>
      <c r="BB263" s="170"/>
      <c r="BC263" s="125"/>
      <c r="BD263" s="175"/>
      <c r="BE263" s="175"/>
      <c r="BF263" s="125">
        <f ca="1">IF(OR(BD261/AU260&lt;0.285,BD261=0),BD261,"-")</f>
        <v>8</v>
      </c>
      <c r="BG263" s="174">
        <f ca="1">IF(OR(BE261/AW260&lt;0.285,BE261=0),BE261,"-")</f>
        <v>8</v>
      </c>
      <c r="BH263" s="56" t="s">
        <v>110</v>
      </c>
      <c r="BI263" s="57">
        <f>MOD(BI262-BI260,7)</f>
        <v>2</v>
      </c>
      <c r="BJ263" s="125"/>
      <c r="BK263" s="125"/>
    </row>
    <row r="264" spans="1:63" ht="12.95" customHeight="1" outlineLevel="1">
      <c r="A264" s="52"/>
      <c r="B264" s="161"/>
      <c r="C264" s="123"/>
      <c r="D264" s="123"/>
      <c r="E264" s="123"/>
      <c r="F264" s="123"/>
      <c r="G264" s="123"/>
      <c r="H264" s="123"/>
      <c r="I264" s="123"/>
      <c r="J264" s="123"/>
      <c r="K264" s="123"/>
      <c r="L264" s="123"/>
      <c r="M264" s="123"/>
      <c r="N264" s="123"/>
      <c r="O264" s="123"/>
      <c r="P264" s="123"/>
      <c r="Q264" s="123"/>
      <c r="R264" s="123"/>
      <c r="S264" s="123"/>
      <c r="T264" s="123"/>
      <c r="U264" s="123"/>
      <c r="V264" s="123"/>
      <c r="W264" s="123"/>
      <c r="X264" s="123"/>
      <c r="Y264" s="123"/>
      <c r="Z264" s="123"/>
      <c r="AA264" s="123"/>
      <c r="AB264" s="123"/>
      <c r="AC264" s="123"/>
      <c r="AD264" s="123"/>
      <c r="AE264" s="123"/>
      <c r="AF264" s="123"/>
      <c r="AG264" s="143"/>
      <c r="AH264" s="58" t="str">
        <f ca="1">IF(BI260=1,
IF((2-COUNTIF(OFFSET(C263,0,0,1,1),"外")-COUNTIF(OFFSET(C263,-10,BI252-1),"外"))&lt;=AH263,"達成","未"),
IF((2-COUNTIF(OFFSET(C263,0,MAX(5-WEEKDAY(C258,3),0),1,2),"外"))&lt;=AH263,"達成","未"))</f>
        <v>未</v>
      </c>
      <c r="AI264" s="54" t="str">
        <f ca="1">IF((2-COUNTIF(OFFSET($C263,0,$BI260+5,1,2),"外"))&lt;=AI263,"達成","未")</f>
        <v>未</v>
      </c>
      <c r="AJ264" s="54" t="str">
        <f ca="1">IF((2-COUNTIF(OFFSET($C263,0,$BI260+12,1,2),"外"))&lt;=AJ263,"達成","未")</f>
        <v>未</v>
      </c>
      <c r="AK264" s="54" t="str">
        <f ca="1">IF((2-COUNTIF(OFFSET($C263,0,$BI260+19,1,2),"外"))&lt;=AK263,"達成","未")</f>
        <v>未</v>
      </c>
      <c r="AL264" s="55" t="str">
        <f ca="1">IF((BI265+SIGN(BI260))&lt;5,"-",IF((2-COUNTIF(OFFSET($C263,0,$BI260+26,1,2),"外"))&lt;=AL263,"達成","未"))</f>
        <v>-</v>
      </c>
      <c r="AM264" s="163"/>
      <c r="AN264" s="164"/>
      <c r="AO264" s="165"/>
      <c r="AP264" s="166"/>
      <c r="AQ264" s="187"/>
      <c r="AR264" s="188">
        <f>COUNTIF(C265:AG266,"外")</f>
        <v>0</v>
      </c>
      <c r="AS264" s="190">
        <f ca="1">COUNTIF(OFFSET(C265,0,MAX(5-WEEKDAY(C258,3),0),1,MIN(7-WEEKDAY(C258,3),2)),"外")+COUNTIF(OFFSET(C265,0,MAX(5-WEEKDAY(C258,3),0)+7,1,2),"外")+COUNTIF(OFFSET(C265,0,MAX(5-WEEKDAY(C258,3),0)+14,1,2),"外")+COUNTIF(OFFSET(C265,0,MAX(5-WEEKDAY(C258,3),0)+21,1,2),"外")+IF(BI262-BI260&lt;27,0,COUNTIF(OFFSET(C265,0,BI260+26,1,MIN(7-BI263,2)),"外"))</f>
        <v>0</v>
      </c>
      <c r="AT264" s="186"/>
      <c r="AU264" s="156"/>
      <c r="AV264" s="170"/>
      <c r="AW264" s="156"/>
      <c r="AX264" s="170"/>
      <c r="AY264" s="170"/>
      <c r="AZ264" s="170"/>
      <c r="BA264" s="170"/>
      <c r="BB264" s="170"/>
      <c r="BC264" s="125"/>
      <c r="BD264" s="175"/>
      <c r="BE264" s="175"/>
      <c r="BF264" s="125"/>
      <c r="BG264" s="175"/>
      <c r="BH264" s="59" t="s">
        <v>112</v>
      </c>
      <c r="BI264" s="57">
        <f>SIGN(BI260)+SIGN(BI263)+BI265</f>
        <v>5</v>
      </c>
      <c r="BJ264" s="125"/>
      <c r="BK264" s="125"/>
    </row>
    <row r="265" spans="1:63" ht="26.45" customHeight="1" outlineLevel="1">
      <c r="A265" s="52"/>
      <c r="B265" s="161" t="s">
        <v>137</v>
      </c>
      <c r="C265" s="123"/>
      <c r="D265" s="123"/>
      <c r="E265" s="123"/>
      <c r="F265" s="123"/>
      <c r="G265" s="123"/>
      <c r="H265" s="123"/>
      <c r="I265" s="123"/>
      <c r="J265" s="123"/>
      <c r="K265" s="123"/>
      <c r="L265" s="123"/>
      <c r="M265" s="123"/>
      <c r="N265" s="123"/>
      <c r="O265" s="123"/>
      <c r="P265" s="123"/>
      <c r="Q265" s="123"/>
      <c r="R265" s="123"/>
      <c r="S265" s="123"/>
      <c r="T265" s="123"/>
      <c r="U265" s="123"/>
      <c r="V265" s="123"/>
      <c r="W265" s="123"/>
      <c r="X265" s="123"/>
      <c r="Y265" s="123"/>
      <c r="Z265" s="123"/>
      <c r="AA265" s="123"/>
      <c r="AB265" s="123"/>
      <c r="AC265" s="123"/>
      <c r="AD265" s="123"/>
      <c r="AE265" s="123"/>
      <c r="AF265" s="123"/>
      <c r="AG265" s="143"/>
      <c r="AH265" s="53">
        <f ca="1">IF(BI260=7,COUNTIF(OFFSET($C265,0,0,1,$BI260),"○")+COUNTIF(OFFSET($C265,0,$BI260,1,7),"●"),COUNTIF(OFFSET($C265,0,0,1,$BI260),"○")+COUNTIF(OFFSET($C265,-10,DAY(EOMONTH(C258-1,0))-7+BI260,1,7-$BI260),"○")+COUNTIF(OFFSET(C265,0,BI260,1,7),"●"))</f>
        <v>0</v>
      </c>
      <c r="AI265" s="60">
        <f ca="1">COUNTIF(OFFSET($C265,0,$BI260,1,7),"○")+COUNTIF(OFFSET($C265,0,$BI260+7,1,7),"●")</f>
        <v>0</v>
      </c>
      <c r="AJ265" s="60">
        <f ca="1">COUNTIF(OFFSET($C265,0,$BI260+7,1,7),"○")+COUNTIF(OFFSET($C265,0,$BI260+14,1,7),"●")</f>
        <v>0</v>
      </c>
      <c r="AK265" s="60">
        <f ca="1">IF(BI265=3,COUNTIF(OFFSET($C265,0,$BI260+14,1,7),"○")+IFERROR(COUNTIF(OFFSET(C265,0,BI260+22,1,BI263),"●"),0)+COUNTIF(OFFSET(C265,10,0,1,7-BI263),"●"),COUNTIF(OFFSET($C265,0,$BI260+14,1,7),"○")+COUNTIF(OFFSET($C265,0,$BI260+21,1,7),"●"))</f>
        <v>0</v>
      </c>
      <c r="AL265" s="61" t="str">
        <f ca="1">IF((BI265+SIGN(BI260))&lt;5,"-",IF(BI263=0,COUNTIF(OFFSET(C265,0,BI260+21,1,7),"○")+COUNTIF(OFFSET(C265,10,0,1,7-BI263),"●"),COUNTIF(OFFSET(C265,0,BI260+21,1,7),"○")+COUNTIF(OFFSET(C265,0,BI260+28,1,BI263),"●")+COUNTIF(OFFSET(C265,10,1,7-BI263,),"●")))</f>
        <v>-</v>
      </c>
      <c r="AM265" s="145">
        <f>BA260</f>
        <v>0</v>
      </c>
      <c r="AN265" s="147">
        <f>IF(AU260=0,"対象外",AM265/AU260)</f>
        <v>0</v>
      </c>
      <c r="AO265" s="149" t="str">
        <f ca="1">IF(AU260=0,"対象外",IF(AM265/AU260&gt;=0.285,"達成",IF(AM265&gt;=BF263,"達成※","未")))</f>
        <v>未</v>
      </c>
      <c r="AP265" s="151">
        <f>BB260</f>
        <v>0</v>
      </c>
      <c r="AQ265" s="153">
        <f>IFERROR(AP265/AV260,"")</f>
        <v>0</v>
      </c>
      <c r="AR265" s="189"/>
      <c r="AS265" s="191"/>
      <c r="AT265" s="186"/>
      <c r="AU265" s="157"/>
      <c r="AV265" s="170"/>
      <c r="AW265" s="157"/>
      <c r="AX265" s="170"/>
      <c r="AY265" s="170"/>
      <c r="AZ265" s="170"/>
      <c r="BA265" s="170"/>
      <c r="BB265" s="170"/>
      <c r="BC265" s="125"/>
      <c r="BD265" s="176"/>
      <c r="BE265" s="176"/>
      <c r="BF265" s="125"/>
      <c r="BG265" s="176"/>
      <c r="BH265" s="63" t="s">
        <v>111</v>
      </c>
      <c r="BI265" s="92">
        <f>ROUNDDOWN((BI262-BI260)/7,0)</f>
        <v>3</v>
      </c>
      <c r="BJ265" s="125"/>
      <c r="BK265" s="125"/>
    </row>
    <row r="266" spans="1:63" ht="14.25" outlineLevel="1" thickBot="1">
      <c r="A266" s="52"/>
      <c r="B266" s="162"/>
      <c r="C266" s="142"/>
      <c r="D266" s="142"/>
      <c r="E266" s="142"/>
      <c r="F266" s="142"/>
      <c r="G266" s="142"/>
      <c r="H266" s="142"/>
      <c r="I266" s="142"/>
      <c r="J266" s="142"/>
      <c r="K266" s="142"/>
      <c r="L266" s="142"/>
      <c r="M266" s="142"/>
      <c r="N266" s="142"/>
      <c r="O266" s="142"/>
      <c r="P266" s="142"/>
      <c r="Q266" s="142"/>
      <c r="R266" s="142"/>
      <c r="S266" s="142"/>
      <c r="T266" s="142"/>
      <c r="U266" s="142"/>
      <c r="V266" s="142"/>
      <c r="W266" s="142"/>
      <c r="X266" s="142"/>
      <c r="Y266" s="142"/>
      <c r="Z266" s="142"/>
      <c r="AA266" s="142"/>
      <c r="AB266" s="142"/>
      <c r="AC266" s="142"/>
      <c r="AD266" s="142"/>
      <c r="AE266" s="142"/>
      <c r="AF266" s="142"/>
      <c r="AG266" s="144"/>
      <c r="AH266" s="77" t="str">
        <f ca="1">IF(BI260=1,
IF((2-COUNTIF(OFFSET(C265,0,0,1,1),"外")-COUNTIF(OFFSET(C265,-10,BI252-1),"外"))&lt;=AH265,"達成","未"),
IF((2-COUNTIF(OFFSET(C265,0,MAX(5-WEEKDAY(C258,3),0),1,2),"外"))&lt;=AH265,"達成","未"))</f>
        <v>未</v>
      </c>
      <c r="AI266" s="66" t="str">
        <f ca="1">IF((2-COUNTIF(OFFSET($C265,0,$BI260+5,1,2),"外"))&lt;=AI265,"達成","未")</f>
        <v>未</v>
      </c>
      <c r="AJ266" s="66" t="str">
        <f ca="1">IF((2-COUNTIF(OFFSET($C265,0,$BI260+12,1,2),"外"))&lt;=AJ265,"達成","未")</f>
        <v>未</v>
      </c>
      <c r="AK266" s="66" t="str">
        <f ca="1">IF((2-COUNTIF(OFFSET($C265,0,$BI260+19,1,2),"外"))&lt;=AK265,"達成","未")</f>
        <v>未</v>
      </c>
      <c r="AL266" s="67" t="str">
        <f ca="1">IF((BI265+SIGN(BI260))&lt;5,"-",IF((2-COUNTIF(OFFSET($C265,0,$BI260+26,1,2),"外"))&lt;=AL265,"達成","未"))</f>
        <v>-</v>
      </c>
      <c r="AM266" s="146"/>
      <c r="AN266" s="148"/>
      <c r="AO266" s="150"/>
      <c r="AP266" s="152"/>
      <c r="AQ266" s="154"/>
      <c r="AR266" s="68"/>
      <c r="AS266" s="68"/>
      <c r="AT266" s="22"/>
      <c r="AU266" s="22"/>
      <c r="AV266" s="22"/>
      <c r="AW266" s="22"/>
      <c r="AX266" s="22"/>
      <c r="AY266" s="22"/>
      <c r="AZ266" s="22"/>
      <c r="BA266" s="22"/>
      <c r="BB266" s="22"/>
      <c r="BC266" s="69"/>
      <c r="BD266" s="69"/>
      <c r="BE266" s="69"/>
      <c r="BF266" s="69"/>
      <c r="BG266" s="69"/>
      <c r="BH266" s="69"/>
      <c r="BI266" s="69"/>
      <c r="BJ266" s="69"/>
      <c r="BK266" s="18"/>
    </row>
    <row r="267" spans="1:63" ht="14.25" outlineLevel="1" thickBot="1">
      <c r="A267" s="12"/>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c r="AC267" s="14"/>
      <c r="AD267" s="14"/>
      <c r="AE267" s="14"/>
      <c r="AF267" s="14"/>
      <c r="AG267" s="14"/>
      <c r="AZ267" s="16"/>
      <c r="BA267" s="16"/>
      <c r="BB267" s="16"/>
    </row>
    <row r="268" spans="1:63" ht="12.95" customHeight="1" outlineLevel="1">
      <c r="A268" s="12"/>
      <c r="B268" s="29" t="s">
        <v>0</v>
      </c>
      <c r="C268" s="207">
        <f>DATE(YEAR(C258),MONTH(C258)+1,DAY(C258))</f>
        <v>46722</v>
      </c>
      <c r="D268" s="207"/>
      <c r="E268" s="207"/>
      <c r="F268" s="207"/>
      <c r="G268" s="207"/>
      <c r="H268" s="207"/>
      <c r="I268" s="207"/>
      <c r="J268" s="207"/>
      <c r="K268" s="207"/>
      <c r="L268" s="207"/>
      <c r="M268" s="207"/>
      <c r="N268" s="207"/>
      <c r="O268" s="207"/>
      <c r="P268" s="207"/>
      <c r="Q268" s="207"/>
      <c r="R268" s="207"/>
      <c r="S268" s="207"/>
      <c r="T268" s="207"/>
      <c r="U268" s="207"/>
      <c r="V268" s="207"/>
      <c r="W268" s="207"/>
      <c r="X268" s="207"/>
      <c r="Y268" s="207"/>
      <c r="Z268" s="207"/>
      <c r="AA268" s="207"/>
      <c r="AB268" s="207"/>
      <c r="AC268" s="207"/>
      <c r="AD268" s="207"/>
      <c r="AE268" s="207"/>
      <c r="AF268" s="207"/>
      <c r="AG268" s="208"/>
      <c r="AH268" s="209" t="s">
        <v>136</v>
      </c>
      <c r="AI268" s="210"/>
      <c r="AJ268" s="210"/>
      <c r="AK268" s="210"/>
      <c r="AL268" s="211"/>
      <c r="AM268" s="215" t="s">
        <v>50</v>
      </c>
      <c r="AN268" s="216"/>
      <c r="AO268" s="217"/>
      <c r="AP268" s="221" t="s">
        <v>11</v>
      </c>
      <c r="AQ268" s="222"/>
      <c r="AR268" s="199" t="s">
        <v>113</v>
      </c>
      <c r="AS268" s="202" t="s">
        <v>114</v>
      </c>
      <c r="AT268" s="205" t="s">
        <v>15</v>
      </c>
      <c r="AU268" s="155" t="s">
        <v>115</v>
      </c>
      <c r="AV268" s="197" t="s">
        <v>116</v>
      </c>
      <c r="AW268" s="155" t="s">
        <v>118</v>
      </c>
      <c r="AX268" s="197" t="s">
        <v>117</v>
      </c>
      <c r="AY268" s="155" t="s">
        <v>80</v>
      </c>
      <c r="AZ268" s="155" t="s">
        <v>81</v>
      </c>
      <c r="BA268" s="30" t="s">
        <v>82</v>
      </c>
      <c r="BB268" s="30" t="s">
        <v>83</v>
      </c>
      <c r="BC268" s="170" t="s">
        <v>52</v>
      </c>
      <c r="BD268" s="197" t="s">
        <v>119</v>
      </c>
      <c r="BE268" s="197" t="s">
        <v>120</v>
      </c>
      <c r="BF268" s="170" t="s">
        <v>121</v>
      </c>
      <c r="BG268" s="170" t="s">
        <v>122</v>
      </c>
      <c r="BH268" s="41"/>
      <c r="BI268" s="192" t="s">
        <v>100</v>
      </c>
      <c r="BJ268" s="170" t="s">
        <v>61</v>
      </c>
      <c r="BK268" s="125" t="s">
        <v>89</v>
      </c>
    </row>
    <row r="269" spans="1:63" outlineLevel="1">
      <c r="A269" s="12"/>
      <c r="B269" s="32" t="s">
        <v>1</v>
      </c>
      <c r="C269" s="33">
        <f>DATE(YEAR(C268),MONTH(C268),DAY(C268))</f>
        <v>46722</v>
      </c>
      <c r="D269" s="33">
        <f>IF(MONTH(DATE(YEAR(C269),MONTH(C269),DAY(C269)+1))=MONTH($C268),DATE(YEAR(C269),MONTH(C269),DAY(C269)+1),"")</f>
        <v>46723</v>
      </c>
      <c r="E269" s="33">
        <f t="shared" ref="E269:AG269" si="53">IF(MONTH(DATE(YEAR(D269),MONTH(D269),DAY(D269)+1))=MONTH($C268),DATE(YEAR(D269),MONTH(D269),DAY(D269)+1),"")</f>
        <v>46724</v>
      </c>
      <c r="F269" s="33">
        <f t="shared" si="53"/>
        <v>46725</v>
      </c>
      <c r="G269" s="33">
        <f t="shared" si="53"/>
        <v>46726</v>
      </c>
      <c r="H269" s="33">
        <f t="shared" si="53"/>
        <v>46727</v>
      </c>
      <c r="I269" s="33">
        <f t="shared" si="53"/>
        <v>46728</v>
      </c>
      <c r="J269" s="33">
        <f t="shared" si="53"/>
        <v>46729</v>
      </c>
      <c r="K269" s="33">
        <f t="shared" si="53"/>
        <v>46730</v>
      </c>
      <c r="L269" s="33">
        <f t="shared" si="53"/>
        <v>46731</v>
      </c>
      <c r="M269" s="33">
        <f t="shared" si="53"/>
        <v>46732</v>
      </c>
      <c r="N269" s="33">
        <f t="shared" si="53"/>
        <v>46733</v>
      </c>
      <c r="O269" s="33">
        <f t="shared" si="53"/>
        <v>46734</v>
      </c>
      <c r="P269" s="33">
        <f t="shared" si="53"/>
        <v>46735</v>
      </c>
      <c r="Q269" s="33">
        <f t="shared" si="53"/>
        <v>46736</v>
      </c>
      <c r="R269" s="33">
        <f t="shared" si="53"/>
        <v>46737</v>
      </c>
      <c r="S269" s="33">
        <f t="shared" si="53"/>
        <v>46738</v>
      </c>
      <c r="T269" s="33">
        <f t="shared" si="53"/>
        <v>46739</v>
      </c>
      <c r="U269" s="33">
        <f t="shared" si="53"/>
        <v>46740</v>
      </c>
      <c r="V269" s="33">
        <f t="shared" si="53"/>
        <v>46741</v>
      </c>
      <c r="W269" s="33">
        <f t="shared" si="53"/>
        <v>46742</v>
      </c>
      <c r="X269" s="33">
        <f t="shared" si="53"/>
        <v>46743</v>
      </c>
      <c r="Y269" s="33">
        <f t="shared" si="53"/>
        <v>46744</v>
      </c>
      <c r="Z269" s="33">
        <f t="shared" si="53"/>
        <v>46745</v>
      </c>
      <c r="AA269" s="33">
        <f t="shared" si="53"/>
        <v>46746</v>
      </c>
      <c r="AB269" s="33">
        <f t="shared" si="53"/>
        <v>46747</v>
      </c>
      <c r="AC269" s="33">
        <f t="shared" si="53"/>
        <v>46748</v>
      </c>
      <c r="AD269" s="33">
        <f t="shared" si="53"/>
        <v>46749</v>
      </c>
      <c r="AE269" s="33">
        <f t="shared" si="53"/>
        <v>46750</v>
      </c>
      <c r="AF269" s="33">
        <f t="shared" si="53"/>
        <v>46751</v>
      </c>
      <c r="AG269" s="74">
        <f t="shared" si="53"/>
        <v>46752</v>
      </c>
      <c r="AH269" s="212"/>
      <c r="AI269" s="213"/>
      <c r="AJ269" s="213"/>
      <c r="AK269" s="213"/>
      <c r="AL269" s="214"/>
      <c r="AM269" s="218"/>
      <c r="AN269" s="219"/>
      <c r="AO269" s="220"/>
      <c r="AP269" s="223"/>
      <c r="AQ269" s="224"/>
      <c r="AR269" s="200"/>
      <c r="AS269" s="203"/>
      <c r="AT269" s="206"/>
      <c r="AU269" s="157"/>
      <c r="AV269" s="137"/>
      <c r="AW269" s="157"/>
      <c r="AX269" s="137"/>
      <c r="AY269" s="157"/>
      <c r="AZ269" s="157"/>
      <c r="BA269" s="35" t="s">
        <v>78</v>
      </c>
      <c r="BB269" s="35" t="s">
        <v>79</v>
      </c>
      <c r="BC269" s="170"/>
      <c r="BD269" s="198"/>
      <c r="BE269" s="198"/>
      <c r="BF269" s="125"/>
      <c r="BG269" s="125"/>
      <c r="BH269" s="62"/>
      <c r="BI269" s="193"/>
      <c r="BJ269" s="170"/>
      <c r="BK269" s="125"/>
    </row>
    <row r="270" spans="1:63" ht="12.95" customHeight="1" outlineLevel="1">
      <c r="A270" s="12"/>
      <c r="B270" s="32" t="s">
        <v>2</v>
      </c>
      <c r="C270" s="78" t="str">
        <f t="shared" ref="C270:AG270" si="54">TEXT(C269,"aaa")</f>
        <v>水</v>
      </c>
      <c r="D270" s="78" t="str">
        <f t="shared" si="54"/>
        <v>木</v>
      </c>
      <c r="E270" s="78" t="str">
        <f t="shared" si="54"/>
        <v>金</v>
      </c>
      <c r="F270" s="78" t="str">
        <f t="shared" si="54"/>
        <v>土</v>
      </c>
      <c r="G270" s="78" t="str">
        <f t="shared" si="54"/>
        <v>日</v>
      </c>
      <c r="H270" s="78" t="str">
        <f t="shared" si="54"/>
        <v>月</v>
      </c>
      <c r="I270" s="78" t="str">
        <f t="shared" si="54"/>
        <v>火</v>
      </c>
      <c r="J270" s="78" t="str">
        <f t="shared" si="54"/>
        <v>水</v>
      </c>
      <c r="K270" s="78" t="str">
        <f t="shared" si="54"/>
        <v>木</v>
      </c>
      <c r="L270" s="78" t="str">
        <f t="shared" si="54"/>
        <v>金</v>
      </c>
      <c r="M270" s="78" t="str">
        <f t="shared" si="54"/>
        <v>土</v>
      </c>
      <c r="N270" s="78" t="str">
        <f t="shared" si="54"/>
        <v>日</v>
      </c>
      <c r="O270" s="78" t="str">
        <f t="shared" si="54"/>
        <v>月</v>
      </c>
      <c r="P270" s="78" t="str">
        <f t="shared" si="54"/>
        <v>火</v>
      </c>
      <c r="Q270" s="78" t="str">
        <f t="shared" si="54"/>
        <v>水</v>
      </c>
      <c r="R270" s="78" t="str">
        <f t="shared" si="54"/>
        <v>木</v>
      </c>
      <c r="S270" s="78" t="str">
        <f t="shared" si="54"/>
        <v>金</v>
      </c>
      <c r="T270" s="78" t="str">
        <f t="shared" si="54"/>
        <v>土</v>
      </c>
      <c r="U270" s="78" t="str">
        <f t="shared" si="54"/>
        <v>日</v>
      </c>
      <c r="V270" s="78" t="str">
        <f t="shared" si="54"/>
        <v>月</v>
      </c>
      <c r="W270" s="78" t="str">
        <f t="shared" si="54"/>
        <v>火</v>
      </c>
      <c r="X270" s="78" t="str">
        <f t="shared" si="54"/>
        <v>水</v>
      </c>
      <c r="Y270" s="78" t="str">
        <f t="shared" si="54"/>
        <v>木</v>
      </c>
      <c r="Z270" s="78" t="str">
        <f t="shared" si="54"/>
        <v>金</v>
      </c>
      <c r="AA270" s="78" t="str">
        <f t="shared" si="54"/>
        <v>土</v>
      </c>
      <c r="AB270" s="78" t="str">
        <f t="shared" si="54"/>
        <v>日</v>
      </c>
      <c r="AC270" s="78" t="str">
        <f t="shared" si="54"/>
        <v>月</v>
      </c>
      <c r="AD270" s="78" t="str">
        <f t="shared" si="54"/>
        <v>火</v>
      </c>
      <c r="AE270" s="78" t="str">
        <f t="shared" si="54"/>
        <v>水</v>
      </c>
      <c r="AF270" s="78" t="str">
        <f t="shared" si="54"/>
        <v>木</v>
      </c>
      <c r="AG270" s="79" t="str">
        <f t="shared" si="54"/>
        <v>金</v>
      </c>
      <c r="AH270" s="194" t="s">
        <v>90</v>
      </c>
      <c r="AI270" s="195" t="s">
        <v>91</v>
      </c>
      <c r="AJ270" s="195" t="s">
        <v>92</v>
      </c>
      <c r="AK270" s="195" t="s">
        <v>93</v>
      </c>
      <c r="AL270" s="196" t="s">
        <v>94</v>
      </c>
      <c r="AM270" s="177" t="s">
        <v>44</v>
      </c>
      <c r="AN270" s="178" t="s">
        <v>12</v>
      </c>
      <c r="AO270" s="179" t="s">
        <v>51</v>
      </c>
      <c r="AP270" s="180" t="s">
        <v>44</v>
      </c>
      <c r="AQ270" s="183" t="s">
        <v>13</v>
      </c>
      <c r="AR270" s="201"/>
      <c r="AS270" s="204"/>
      <c r="AT270" s="186">
        <f>COUNT(C269:AG269)</f>
        <v>31</v>
      </c>
      <c r="AU270" s="155">
        <f>AT270-AR272</f>
        <v>31</v>
      </c>
      <c r="AV270" s="170">
        <f>SUM(AU$8:AU273)</f>
        <v>786</v>
      </c>
      <c r="AW270" s="155">
        <f>AT270-AR274</f>
        <v>31</v>
      </c>
      <c r="AX270" s="170">
        <f>SUM(AW$8:AW273)</f>
        <v>786</v>
      </c>
      <c r="AY270" s="170">
        <f>COUNTIF(C273:AG273,"○")+COUNTIF(C273:AG273,"●")</f>
        <v>0</v>
      </c>
      <c r="AZ270" s="170">
        <f>SUM(AY$9:AY274)</f>
        <v>0</v>
      </c>
      <c r="BA270" s="170">
        <f>COUNTIF(C275:AG275,"○")+COUNTIF(C275:AG275,"●")</f>
        <v>0</v>
      </c>
      <c r="BB270" s="170">
        <f>SUM(BA$10:BA275)</f>
        <v>0</v>
      </c>
      <c r="BC270" s="125">
        <f>COUNTIF(C270:AG270,"土")+COUNTIF(C270:AG270,"日")</f>
        <v>8</v>
      </c>
      <c r="BD270" s="137"/>
      <c r="BE270" s="137"/>
      <c r="BF270" s="125" t="str">
        <f ca="1">IF(OR(BD271/AU270&lt;0.285,BD271=0),"特例","特例なし")</f>
        <v>特例</v>
      </c>
      <c r="BG270" s="125" t="str">
        <f ca="1">IF(OR(BE271/AW270&lt;0.285,BE271=0),"特例","特例なし")</f>
        <v>特例</v>
      </c>
      <c r="BH270" s="171" t="s">
        <v>108</v>
      </c>
      <c r="BI270" s="173">
        <f>ABS(IF(WEEKDAY(C268,3)=0,7,WEEKDAY(C268,3)-7))</f>
        <v>5</v>
      </c>
      <c r="BJ270" s="125">
        <f ca="1">IF($AO$340="計画",IF(AU270=0,1,IF(AO273="達成",1,IF(AO273="達成※",1,0))),IF(AW270=0,1,IF(AO275="達成",1,IF(AO275="達成※",1,0))))</f>
        <v>0</v>
      </c>
      <c r="BK270" s="125">
        <f ca="1">IF($AO$340="計画",IF(COUNTIF(AH274:AL274,"未")=0,1,0),IF(COUNTIF(AH276:AL276,"未")=0,1,0))</f>
        <v>0</v>
      </c>
    </row>
    <row r="271" spans="1:63" ht="28.5" outlineLevel="1">
      <c r="A271" s="12"/>
      <c r="B271" s="169" t="s">
        <v>3</v>
      </c>
      <c r="C271" s="167" t="str">
        <f>IFERROR(VLOOKUP(C269,祝日一覧!$A:$C,3,FALSE),"")</f>
        <v/>
      </c>
      <c r="D271" s="167" t="str">
        <f>IFERROR(VLOOKUP(D269,祝日一覧!$A:$C,3,FALSE),"")</f>
        <v/>
      </c>
      <c r="E271" s="167" t="str">
        <f>IFERROR(VLOOKUP(E269,祝日一覧!$A:$C,3,FALSE),"")</f>
        <v/>
      </c>
      <c r="F271" s="167" t="str">
        <f>IFERROR(VLOOKUP(F269,祝日一覧!$A:$C,3,FALSE),"")</f>
        <v/>
      </c>
      <c r="G271" s="167" t="str">
        <f>IFERROR(VLOOKUP(G269,祝日一覧!$A:$C,3,FALSE),"")</f>
        <v/>
      </c>
      <c r="H271" s="167" t="str">
        <f>IFERROR(VLOOKUP(H269,祝日一覧!$A:$C,3,FALSE),"")</f>
        <v/>
      </c>
      <c r="I271" s="167" t="str">
        <f>IFERROR(VLOOKUP(I269,祝日一覧!$A:$C,3,FALSE),"")</f>
        <v/>
      </c>
      <c r="J271" s="167" t="str">
        <f>IFERROR(VLOOKUP(J269,祝日一覧!$A:$C,3,FALSE),"")</f>
        <v/>
      </c>
      <c r="K271" s="167" t="str">
        <f>IFERROR(VLOOKUP(K269,祝日一覧!$A:$C,3,FALSE),"")</f>
        <v/>
      </c>
      <c r="L271" s="167" t="str">
        <f>IFERROR(VLOOKUP(L269,祝日一覧!$A:$C,3,FALSE),"")</f>
        <v/>
      </c>
      <c r="M271" s="167" t="str">
        <f>IFERROR(VLOOKUP(M269,祝日一覧!$A:$C,3,FALSE),"")</f>
        <v/>
      </c>
      <c r="N271" s="167" t="str">
        <f>IFERROR(VLOOKUP(N269,祝日一覧!$A:$C,3,FALSE),"")</f>
        <v/>
      </c>
      <c r="O271" s="167" t="str">
        <f>IFERROR(VLOOKUP(O269,祝日一覧!$A:$C,3,FALSE),"")</f>
        <v/>
      </c>
      <c r="P271" s="167" t="str">
        <f>IFERROR(VLOOKUP(P269,祝日一覧!$A:$C,3,FALSE),"")</f>
        <v/>
      </c>
      <c r="Q271" s="167" t="str">
        <f>IFERROR(VLOOKUP(Q269,祝日一覧!$A:$C,3,FALSE),"")</f>
        <v/>
      </c>
      <c r="R271" s="167" t="str">
        <f>IFERROR(VLOOKUP(R269,祝日一覧!$A:$C,3,FALSE),"")</f>
        <v/>
      </c>
      <c r="S271" s="167" t="str">
        <f>IFERROR(VLOOKUP(S269,祝日一覧!$A:$C,3,FALSE),"")</f>
        <v/>
      </c>
      <c r="T271" s="167" t="str">
        <f>IFERROR(VLOOKUP(T269,祝日一覧!$A:$C,3,FALSE),"")</f>
        <v/>
      </c>
      <c r="U271" s="167" t="str">
        <f>IFERROR(VLOOKUP(U269,祝日一覧!$A:$C,3,FALSE),"")</f>
        <v/>
      </c>
      <c r="V271" s="167" t="str">
        <f>IFERROR(VLOOKUP(V269,祝日一覧!$A:$C,3,FALSE),"")</f>
        <v/>
      </c>
      <c r="W271" s="167" t="str">
        <f>IFERROR(VLOOKUP(W269,祝日一覧!$A:$C,3,FALSE),"")</f>
        <v/>
      </c>
      <c r="X271" s="167" t="str">
        <f>IFERROR(VLOOKUP(X269,祝日一覧!$A:$C,3,FALSE),"")</f>
        <v/>
      </c>
      <c r="Y271" s="167" t="str">
        <f>IFERROR(VLOOKUP(Y269,祝日一覧!$A:$C,3,FALSE),"")</f>
        <v/>
      </c>
      <c r="Z271" s="167" t="str">
        <f>IFERROR(VLOOKUP(Z269,祝日一覧!$A:$C,3,FALSE),"")</f>
        <v/>
      </c>
      <c r="AA271" s="167" t="str">
        <f>IFERROR(VLOOKUP(AA269,祝日一覧!$A:$C,3,FALSE),"")</f>
        <v/>
      </c>
      <c r="AB271" s="167" t="str">
        <f>IFERROR(VLOOKUP(AB269,祝日一覧!$A:$C,3,FALSE),"")</f>
        <v/>
      </c>
      <c r="AC271" s="167" t="str">
        <f>IFERROR(VLOOKUP(AC269,祝日一覧!$A:$C,3,FALSE),"")</f>
        <v/>
      </c>
      <c r="AD271" s="167" t="str">
        <f>IFERROR(VLOOKUP(AD269,祝日一覧!$A:$C,3,FALSE),"")</f>
        <v/>
      </c>
      <c r="AE271" s="167" t="str">
        <f>IFERROR(VLOOKUP(AE269,祝日一覧!$A:$C,3,FALSE),"")</f>
        <v>年末年始休暇</v>
      </c>
      <c r="AF271" s="167" t="str">
        <f>IFERROR(VLOOKUP(AF269,祝日一覧!$A:$C,3,FALSE),"")</f>
        <v>年末年始休暇</v>
      </c>
      <c r="AG271" s="168" t="str">
        <f>IFERROR(VLOOKUP(AG269,祝日一覧!$A:$C,3,FALSE),"")</f>
        <v>年末年始休暇</v>
      </c>
      <c r="AH271" s="194"/>
      <c r="AI271" s="195"/>
      <c r="AJ271" s="195"/>
      <c r="AK271" s="195"/>
      <c r="AL271" s="196"/>
      <c r="AM271" s="177"/>
      <c r="AN271" s="178"/>
      <c r="AO271" s="179"/>
      <c r="AP271" s="181"/>
      <c r="AQ271" s="184"/>
      <c r="AR271" s="39" t="s">
        <v>84</v>
      </c>
      <c r="AS271" s="40" t="s">
        <v>84</v>
      </c>
      <c r="AT271" s="186"/>
      <c r="AU271" s="156"/>
      <c r="AV271" s="170"/>
      <c r="AW271" s="156"/>
      <c r="AX271" s="170"/>
      <c r="AY271" s="170"/>
      <c r="AZ271" s="170"/>
      <c r="BA271" s="170"/>
      <c r="BB271" s="170"/>
      <c r="BC271" s="125"/>
      <c r="BD271" s="174">
        <f ca="1">BC270-AS272</f>
        <v>8</v>
      </c>
      <c r="BE271" s="174">
        <f ca="1">BC270-AS274</f>
        <v>8</v>
      </c>
      <c r="BF271" s="125"/>
      <c r="BG271" s="125"/>
      <c r="BH271" s="172"/>
      <c r="BI271" s="173">
        <f>WEEKDAY(C267,3)</f>
        <v>5</v>
      </c>
      <c r="BJ271" s="125"/>
      <c r="BK271" s="125"/>
    </row>
    <row r="272" spans="1:63" ht="54" outlineLevel="1">
      <c r="A272" s="43"/>
      <c r="B272" s="169"/>
      <c r="C272" s="167"/>
      <c r="D272" s="167"/>
      <c r="E272" s="167"/>
      <c r="F272" s="167"/>
      <c r="G272" s="167"/>
      <c r="H272" s="167"/>
      <c r="I272" s="167"/>
      <c r="J272" s="167"/>
      <c r="K272" s="167"/>
      <c r="L272" s="167"/>
      <c r="M272" s="167"/>
      <c r="N272" s="167"/>
      <c r="O272" s="167"/>
      <c r="P272" s="167"/>
      <c r="Q272" s="167"/>
      <c r="R272" s="167"/>
      <c r="S272" s="167"/>
      <c r="T272" s="167"/>
      <c r="U272" s="167"/>
      <c r="V272" s="167"/>
      <c r="W272" s="167"/>
      <c r="X272" s="167"/>
      <c r="Y272" s="167"/>
      <c r="Z272" s="167"/>
      <c r="AA272" s="167"/>
      <c r="AB272" s="167"/>
      <c r="AC272" s="167"/>
      <c r="AD272" s="167"/>
      <c r="AE272" s="167"/>
      <c r="AF272" s="167"/>
      <c r="AG272" s="168"/>
      <c r="AH272" s="86" t="str">
        <f>IF($BI270=7,DBCS(1&amp;"日～"&amp;7&amp;"日"),DBCS("前"&amp;DAY(EOMONTH($C268-1,0))-6+$BI270&amp;"日～"&amp;$BI270&amp;"日"))</f>
        <v>前２９日～５日</v>
      </c>
      <c r="AI272" s="45" t="str">
        <f>DBCS($BI270+1&amp;"日～"&amp;$BI270+7&amp;"日")</f>
        <v>６日～１２日</v>
      </c>
      <c r="AJ272" s="45" t="str">
        <f>DBCS($BI270+8&amp;"日～"&amp;$BI270+14&amp;"日")</f>
        <v>１３日～１９日</v>
      </c>
      <c r="AK272" s="45" t="str">
        <f>DBCS($BI270+15&amp;"日～"&amp;$BI270+21&amp;"日")</f>
        <v>２０日～２６日</v>
      </c>
      <c r="AL272" s="46" t="str">
        <f>IF(AND(BI270=7,BI273=0),"-",IF($BI275=3,"-",DBCS($BI270+22&amp;"日～"&amp;$BI270+28&amp;"日")))</f>
        <v>-</v>
      </c>
      <c r="AM272" s="177"/>
      <c r="AN272" s="178"/>
      <c r="AO272" s="179"/>
      <c r="AP272" s="182"/>
      <c r="AQ272" s="185"/>
      <c r="AR272" s="39">
        <f>COUNTIF(C273:AG274,"外")</f>
        <v>0</v>
      </c>
      <c r="AS272" s="40">
        <f ca="1">COUNTIF(OFFSET(C273,0,MAX(5-WEEKDAY(C268,3),0),1,MIN(7-WEEKDAY(C268,3),2)),"外")+COUNTIF(OFFSET(C273,0,MAX(5-WEEKDAY(C268,3),0)+7,1,2),"外")+COUNTIF(OFFSET(C273,0,MAX(5-WEEKDAY(C268,3),0)+14,1,2),"外")+COUNTIF(OFFSET(C273,0,MAX(5-WEEKDAY(C268,3),0)+21,1,2),"外")+IF(BI272-BI270&lt;27,0,COUNTIF(OFFSET(C273,0,BI270+26,1,MIN(7-BI273,2)),"外"))</f>
        <v>0</v>
      </c>
      <c r="AT272" s="186"/>
      <c r="AU272" s="156"/>
      <c r="AV272" s="170"/>
      <c r="AW272" s="156"/>
      <c r="AX272" s="170"/>
      <c r="AY272" s="170"/>
      <c r="AZ272" s="170"/>
      <c r="BA272" s="170"/>
      <c r="BB272" s="170"/>
      <c r="BC272" s="125"/>
      <c r="BD272" s="175"/>
      <c r="BE272" s="175"/>
      <c r="BF272" s="125"/>
      <c r="BG272" s="125"/>
      <c r="BH272" s="47" t="s">
        <v>109</v>
      </c>
      <c r="BI272" s="48">
        <f>DAY(EOMONTH(C268,0))</f>
        <v>31</v>
      </c>
      <c r="BJ272" s="125"/>
      <c r="BK272" s="125"/>
    </row>
    <row r="273" spans="1:63" ht="26.45" customHeight="1" outlineLevel="1">
      <c r="A273" s="52"/>
      <c r="B273" s="161" t="s">
        <v>88</v>
      </c>
      <c r="C273" s="123"/>
      <c r="D273" s="123"/>
      <c r="E273" s="123"/>
      <c r="F273" s="123"/>
      <c r="G273" s="123"/>
      <c r="H273" s="123"/>
      <c r="I273" s="123"/>
      <c r="J273" s="123"/>
      <c r="K273" s="123"/>
      <c r="L273" s="123"/>
      <c r="M273" s="123"/>
      <c r="N273" s="123"/>
      <c r="O273" s="123"/>
      <c r="P273" s="123"/>
      <c r="Q273" s="123"/>
      <c r="R273" s="123"/>
      <c r="S273" s="123"/>
      <c r="T273" s="123"/>
      <c r="U273" s="123"/>
      <c r="V273" s="123"/>
      <c r="W273" s="123"/>
      <c r="X273" s="123"/>
      <c r="Y273" s="123"/>
      <c r="Z273" s="123"/>
      <c r="AA273" s="123"/>
      <c r="AB273" s="123"/>
      <c r="AC273" s="123"/>
      <c r="AD273" s="123"/>
      <c r="AE273" s="123"/>
      <c r="AF273" s="123"/>
      <c r="AG273" s="143"/>
      <c r="AH273" s="53">
        <f ca="1">IF(BI270=7,COUNTIF(OFFSET($C273,0,0,1,$BI270),"○")+COUNTIF(OFFSET($C273,0,$BI270,1,7),"●"),COUNTIF(OFFSET($C273,0,0,1,$BI270),"○")+COUNTIF(OFFSET($C273,-10,DAY(EOMONTH(C268-1,0))-7+BI270,1,7-$BI270),"○")+COUNTIF(OFFSET(C273,0,BI270,1,7),"●"))</f>
        <v>0</v>
      </c>
      <c r="AI273" s="54">
        <f ca="1">COUNTIF(OFFSET($C273,0,$BI270,1,7),"○")+COUNTIF(OFFSET($C273,0,$BI270+7,1,7),"●")</f>
        <v>0</v>
      </c>
      <c r="AJ273" s="54">
        <f ca="1">COUNTIF(OFFSET($C273,0,$BI270+7,1,7),"○")+COUNTIF(OFFSET($C273,0,$BI270+14,1,7),"●")</f>
        <v>0</v>
      </c>
      <c r="AK273" s="54">
        <f ca="1">IF(BI275=3,COUNTIF(OFFSET($C273,0,$BI270+14,1,7),"○")+IFERROR(COUNTIF(OFFSET(C273,0,BI270+22,1,BI273),"●"),0)+COUNTIF(OFFSET(C273,10,0,1,7-BI273),"●"),COUNTIF(OFFSET($C273,0,$BI270+14,1,7),"○")+COUNTIF(OFFSET($C273,0,$BI270+21,1,7),"●"))</f>
        <v>0</v>
      </c>
      <c r="AL273" s="55" t="str">
        <f ca="1">IF((BI275+SIGN(BI270))&lt;5,"-",IF(BI273=0,COUNTIF(OFFSET(C273,0,BI270+21,1,7),"○")+COUNTIF(OFFSET(C273,10,0,1,7-BI273),"●"),COUNTIF(OFFSET(C273,0,BI270+21,1,7),"○")+COUNTIF(OFFSET(C273,0,BI270+28,1,BI273),"●")+COUNTIF(OFFSET(C273,10,1,7-BI273,),"●")))</f>
        <v>-</v>
      </c>
      <c r="AM273" s="145">
        <f>AY270</f>
        <v>0</v>
      </c>
      <c r="AN273" s="147">
        <f>IF(AU270=0,"対象外",AM273/AU270)</f>
        <v>0</v>
      </c>
      <c r="AO273" s="149" t="str">
        <f ca="1">IF(AU270=0,"対象外",IF(AM273/AU270&gt;=0.285,"達成",IF(AM273&gt;=BF273,"達成※","未")))</f>
        <v>未</v>
      </c>
      <c r="AP273" s="151">
        <f>AZ270</f>
        <v>0</v>
      </c>
      <c r="AQ273" s="153">
        <f>IFERROR(AP273/AV270,"")</f>
        <v>0</v>
      </c>
      <c r="AR273" s="39" t="s">
        <v>85</v>
      </c>
      <c r="AS273" s="40" t="s">
        <v>85</v>
      </c>
      <c r="AT273" s="186"/>
      <c r="AU273" s="156"/>
      <c r="AV273" s="170"/>
      <c r="AW273" s="156"/>
      <c r="AX273" s="170"/>
      <c r="AY273" s="170"/>
      <c r="AZ273" s="170"/>
      <c r="BA273" s="170"/>
      <c r="BB273" s="170"/>
      <c r="BC273" s="125"/>
      <c r="BD273" s="175"/>
      <c r="BE273" s="175"/>
      <c r="BF273" s="125">
        <f ca="1">IF(OR(BD271/AU270&lt;0.285,BD271=0),BD271,"-")</f>
        <v>8</v>
      </c>
      <c r="BG273" s="174">
        <f ca="1">IF(OR(BE271/AW270&lt;0.285,BE271=0),BE271,"-")</f>
        <v>8</v>
      </c>
      <c r="BH273" s="56" t="s">
        <v>110</v>
      </c>
      <c r="BI273" s="57">
        <f>MOD(BI272-BI270,7)</f>
        <v>5</v>
      </c>
      <c r="BJ273" s="125"/>
      <c r="BK273" s="125"/>
    </row>
    <row r="274" spans="1:63" ht="12.95" customHeight="1" outlineLevel="1">
      <c r="A274" s="52"/>
      <c r="B274" s="161"/>
      <c r="C274" s="123"/>
      <c r="D274" s="123"/>
      <c r="E274" s="123"/>
      <c r="F274" s="123"/>
      <c r="G274" s="123"/>
      <c r="H274" s="123"/>
      <c r="I274" s="123"/>
      <c r="J274" s="123"/>
      <c r="K274" s="123"/>
      <c r="L274" s="123"/>
      <c r="M274" s="123"/>
      <c r="N274" s="123"/>
      <c r="O274" s="123"/>
      <c r="P274" s="123"/>
      <c r="Q274" s="123"/>
      <c r="R274" s="123"/>
      <c r="S274" s="123"/>
      <c r="T274" s="123"/>
      <c r="U274" s="123"/>
      <c r="V274" s="123"/>
      <c r="W274" s="123"/>
      <c r="X274" s="123"/>
      <c r="Y274" s="123"/>
      <c r="Z274" s="123"/>
      <c r="AA274" s="123"/>
      <c r="AB274" s="123"/>
      <c r="AC274" s="123"/>
      <c r="AD274" s="123"/>
      <c r="AE274" s="123"/>
      <c r="AF274" s="123"/>
      <c r="AG274" s="143"/>
      <c r="AH274" s="58" t="str">
        <f ca="1">IF(BI270=1,
IF((2-COUNTIF(OFFSET(C273,0,0,1,1),"外")-COUNTIF(OFFSET(C273,-10,BI262-1),"外"))&lt;=AH273,"達成","未"),
IF((2-COUNTIF(OFFSET(C273,0,MAX(5-WEEKDAY(C268,3),0),1,2),"外"))&lt;=AH273,"達成","未"))</f>
        <v>未</v>
      </c>
      <c r="AI274" s="54" t="str">
        <f ca="1">IF((2-COUNTIF(OFFSET($C273,0,$BI270+5,1,2),"外"))&lt;=AI273,"達成","未")</f>
        <v>未</v>
      </c>
      <c r="AJ274" s="54" t="str">
        <f ca="1">IF((2-COUNTIF(OFFSET($C273,0,$BI270+12,1,2),"外"))&lt;=AJ273,"達成","未")</f>
        <v>未</v>
      </c>
      <c r="AK274" s="54" t="str">
        <f ca="1">IF((2-COUNTIF(OFFSET($C273,0,$BI270+19,1,2),"外"))&lt;=AK273,"達成","未")</f>
        <v>未</v>
      </c>
      <c r="AL274" s="55" t="str">
        <f ca="1">IF((BI275+SIGN(BI270))&lt;5,"-",IF((2-COUNTIF(OFFSET($C273,0,$BI270+26,1,2),"外"))&lt;=AL273,"達成","未"))</f>
        <v>-</v>
      </c>
      <c r="AM274" s="163"/>
      <c r="AN274" s="164"/>
      <c r="AO274" s="165"/>
      <c r="AP274" s="166"/>
      <c r="AQ274" s="187"/>
      <c r="AR274" s="188">
        <f>COUNTIF(C275:AG276,"外")</f>
        <v>0</v>
      </c>
      <c r="AS274" s="190">
        <f ca="1">COUNTIF(OFFSET(C275,0,MAX(5-WEEKDAY(C268,3),0),1,MIN(7-WEEKDAY(C268,3),2)),"外")+COUNTIF(OFFSET(C275,0,MAX(5-WEEKDAY(C268,3),0)+7,1,2),"外")+COUNTIF(OFFSET(C275,0,MAX(5-WEEKDAY(C268,3),0)+14,1,2),"外")+COUNTIF(OFFSET(C275,0,MAX(5-WEEKDAY(C268,3),0)+21,1,2),"外")+IF(BI272-BI270&lt;27,0,COUNTIF(OFFSET(C275,0,BI270+26,1,MIN(7-BI273,2)),"外"))</f>
        <v>0</v>
      </c>
      <c r="AT274" s="186"/>
      <c r="AU274" s="156"/>
      <c r="AV274" s="170"/>
      <c r="AW274" s="156"/>
      <c r="AX274" s="170"/>
      <c r="AY274" s="170"/>
      <c r="AZ274" s="170"/>
      <c r="BA274" s="170"/>
      <c r="BB274" s="170"/>
      <c r="BC274" s="125"/>
      <c r="BD274" s="175"/>
      <c r="BE274" s="175"/>
      <c r="BF274" s="125"/>
      <c r="BG274" s="175"/>
      <c r="BH274" s="59" t="s">
        <v>112</v>
      </c>
      <c r="BI274" s="57">
        <f>SIGN(BI270)+SIGN(BI273)+BI275</f>
        <v>5</v>
      </c>
      <c r="BJ274" s="125"/>
      <c r="BK274" s="125"/>
    </row>
    <row r="275" spans="1:63" ht="26.45" customHeight="1" outlineLevel="1">
      <c r="A275" s="52"/>
      <c r="B275" s="161" t="s">
        <v>137</v>
      </c>
      <c r="C275" s="123"/>
      <c r="D275" s="123"/>
      <c r="E275" s="123"/>
      <c r="F275" s="123"/>
      <c r="G275" s="123"/>
      <c r="H275" s="123"/>
      <c r="I275" s="123"/>
      <c r="J275" s="123"/>
      <c r="K275" s="123"/>
      <c r="L275" s="123"/>
      <c r="M275" s="123"/>
      <c r="N275" s="123"/>
      <c r="O275" s="123"/>
      <c r="P275" s="123"/>
      <c r="Q275" s="123"/>
      <c r="R275" s="123"/>
      <c r="S275" s="123"/>
      <c r="T275" s="123"/>
      <c r="U275" s="123"/>
      <c r="V275" s="123"/>
      <c r="W275" s="123"/>
      <c r="X275" s="123"/>
      <c r="Y275" s="123"/>
      <c r="Z275" s="123"/>
      <c r="AA275" s="123"/>
      <c r="AB275" s="123"/>
      <c r="AC275" s="123"/>
      <c r="AD275" s="123"/>
      <c r="AE275" s="123"/>
      <c r="AF275" s="123"/>
      <c r="AG275" s="143"/>
      <c r="AH275" s="53">
        <f ca="1">IF(BI270=7,COUNTIF(OFFSET($C275,0,0,1,$BI270),"○")+COUNTIF(OFFSET($C275,0,$BI270,1,7),"●"),COUNTIF(OFFSET($C275,0,0,1,$BI270),"○")+COUNTIF(OFFSET($C275,-10,DAY(EOMONTH(C268-1,0))-7+BI270,1,7-$BI270),"○")+COUNTIF(OFFSET(C275,0,BI270,1,7),"●"))</f>
        <v>0</v>
      </c>
      <c r="AI275" s="60">
        <f ca="1">COUNTIF(OFFSET($C275,0,$BI270,1,7),"○")+COUNTIF(OFFSET($C275,0,$BI270+7,1,7),"●")</f>
        <v>0</v>
      </c>
      <c r="AJ275" s="60">
        <f ca="1">COUNTIF(OFFSET($C275,0,$BI270+7,1,7),"○")+COUNTIF(OFFSET($C275,0,$BI270+14,1,7),"●")</f>
        <v>0</v>
      </c>
      <c r="AK275" s="60">
        <f ca="1">IF(BI275=3,COUNTIF(OFFSET($C275,0,$BI270+14,1,7),"○")+IFERROR(COUNTIF(OFFSET(C275,0,BI270+22,1,BI273),"●"),0)+COUNTIF(OFFSET(C275,10,0,1,7-BI273),"●"),COUNTIF(OFFSET($C275,0,$BI270+14,1,7),"○")+COUNTIF(OFFSET($C275,0,$BI270+21,1,7),"●"))</f>
        <v>0</v>
      </c>
      <c r="AL275" s="61" t="str">
        <f ca="1">IF((BI275+SIGN(BI270))&lt;5,"-",IF(BI273=0,COUNTIF(OFFSET(C275,0,BI270+21,1,7),"○")+COUNTIF(OFFSET(C275,10,0,1,7-BI273),"●"),COUNTIF(OFFSET(C275,0,BI270+21,1,7),"○")+COUNTIF(OFFSET(C275,0,BI270+28,1,BI273),"●")+COUNTIF(OFFSET(C275,10,1,7-BI273,),"●")))</f>
        <v>-</v>
      </c>
      <c r="AM275" s="145">
        <f>BA270</f>
        <v>0</v>
      </c>
      <c r="AN275" s="147">
        <f>IF(AU270=0,"対象外",AM275/AU270)</f>
        <v>0</v>
      </c>
      <c r="AO275" s="149" t="str">
        <f ca="1">IF(AU270=0,"対象外",IF(AM275/AU270&gt;=0.285,"達成",IF(AM275&gt;=BF273,"達成※","未")))</f>
        <v>未</v>
      </c>
      <c r="AP275" s="151">
        <f>BB270</f>
        <v>0</v>
      </c>
      <c r="AQ275" s="153">
        <f>IFERROR(AP275/AV270,"")</f>
        <v>0</v>
      </c>
      <c r="AR275" s="189"/>
      <c r="AS275" s="191"/>
      <c r="AT275" s="186"/>
      <c r="AU275" s="157"/>
      <c r="AV275" s="170"/>
      <c r="AW275" s="157"/>
      <c r="AX275" s="170"/>
      <c r="AY275" s="170"/>
      <c r="AZ275" s="170"/>
      <c r="BA275" s="170"/>
      <c r="BB275" s="170"/>
      <c r="BC275" s="125"/>
      <c r="BD275" s="176"/>
      <c r="BE275" s="176"/>
      <c r="BF275" s="125"/>
      <c r="BG275" s="176"/>
      <c r="BH275" s="63" t="s">
        <v>111</v>
      </c>
      <c r="BI275" s="92">
        <f>ROUNDDOWN((BI272-BI270)/7,0)</f>
        <v>3</v>
      </c>
      <c r="BJ275" s="125"/>
      <c r="BK275" s="125"/>
    </row>
    <row r="276" spans="1:63" ht="14.25" outlineLevel="1" thickBot="1">
      <c r="A276" s="52"/>
      <c r="B276" s="162"/>
      <c r="C276" s="142"/>
      <c r="D276" s="142"/>
      <c r="E276" s="142"/>
      <c r="F276" s="142"/>
      <c r="G276" s="142"/>
      <c r="H276" s="142"/>
      <c r="I276" s="142"/>
      <c r="J276" s="142"/>
      <c r="K276" s="142"/>
      <c r="L276" s="142"/>
      <c r="M276" s="142"/>
      <c r="N276" s="142"/>
      <c r="O276" s="142"/>
      <c r="P276" s="142"/>
      <c r="Q276" s="142"/>
      <c r="R276" s="142"/>
      <c r="S276" s="142"/>
      <c r="T276" s="142"/>
      <c r="U276" s="142"/>
      <c r="V276" s="142"/>
      <c r="W276" s="142"/>
      <c r="X276" s="142"/>
      <c r="Y276" s="142"/>
      <c r="Z276" s="142"/>
      <c r="AA276" s="142"/>
      <c r="AB276" s="142"/>
      <c r="AC276" s="142"/>
      <c r="AD276" s="142"/>
      <c r="AE276" s="142"/>
      <c r="AF276" s="142"/>
      <c r="AG276" s="144"/>
      <c r="AH276" s="77" t="str">
        <f ca="1">IF(BI270=1,
IF((2-COUNTIF(OFFSET(C275,0,0,1,1),"外")-COUNTIF(OFFSET(C275,-10,BI262-1),"外"))&lt;=AH275,"達成","未"),
IF((2-COUNTIF(OFFSET(C275,0,MAX(5-WEEKDAY(C268,3),0),1,2),"外"))&lt;=AH275,"達成","未"))</f>
        <v>未</v>
      </c>
      <c r="AI276" s="66" t="str">
        <f ca="1">IF((2-COUNTIF(OFFSET($C275,0,$BI270+5,1,2),"外"))&lt;=AI275,"達成","未")</f>
        <v>未</v>
      </c>
      <c r="AJ276" s="66" t="str">
        <f ca="1">IF((2-COUNTIF(OFFSET($C275,0,$BI270+12,1,2),"外"))&lt;=AJ275,"達成","未")</f>
        <v>未</v>
      </c>
      <c r="AK276" s="66" t="str">
        <f ca="1">IF((2-COUNTIF(OFFSET($C275,0,$BI270+19,1,2),"外"))&lt;=AK275,"達成","未")</f>
        <v>未</v>
      </c>
      <c r="AL276" s="67" t="str">
        <f ca="1">IF((BI275+SIGN(BI270))&lt;5,"-",IF((2-COUNTIF(OFFSET($C275,0,$BI270+26,1,2),"外"))&lt;=AL275,"達成","未"))</f>
        <v>-</v>
      </c>
      <c r="AM276" s="146"/>
      <c r="AN276" s="148"/>
      <c r="AO276" s="150"/>
      <c r="AP276" s="152"/>
      <c r="AQ276" s="154"/>
      <c r="AR276" s="68"/>
      <c r="AS276" s="68"/>
      <c r="AT276" s="22"/>
      <c r="AU276" s="22"/>
      <c r="AV276" s="22"/>
      <c r="AW276" s="22"/>
      <c r="AX276" s="22"/>
      <c r="AY276" s="22"/>
      <c r="AZ276" s="22"/>
      <c r="BA276" s="22"/>
      <c r="BB276" s="22"/>
      <c r="BC276" s="69"/>
      <c r="BD276" s="69"/>
      <c r="BE276" s="69"/>
      <c r="BF276" s="69"/>
      <c r="BG276" s="69"/>
      <c r="BH276" s="69"/>
      <c r="BI276" s="69"/>
      <c r="BJ276" s="69"/>
      <c r="BK276" s="18"/>
    </row>
    <row r="277" spans="1:63" ht="14.25" outlineLevel="1" thickBot="1">
      <c r="A277" s="12"/>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c r="AC277" s="14"/>
      <c r="AD277" s="14"/>
      <c r="AE277" s="14"/>
      <c r="AF277" s="14"/>
      <c r="AG277" s="14"/>
      <c r="AZ277" s="16"/>
      <c r="BA277" s="16"/>
      <c r="BB277" s="16"/>
    </row>
    <row r="278" spans="1:63" ht="12.95" customHeight="1" outlineLevel="1">
      <c r="A278" s="12"/>
      <c r="B278" s="29" t="s">
        <v>0</v>
      </c>
      <c r="C278" s="207">
        <f>DATE(YEAR(C268),MONTH(C268)+1,DAY(C268))</f>
        <v>46753</v>
      </c>
      <c r="D278" s="207"/>
      <c r="E278" s="207"/>
      <c r="F278" s="207"/>
      <c r="G278" s="207"/>
      <c r="H278" s="207"/>
      <c r="I278" s="207"/>
      <c r="J278" s="207"/>
      <c r="K278" s="207"/>
      <c r="L278" s="207"/>
      <c r="M278" s="207"/>
      <c r="N278" s="207"/>
      <c r="O278" s="207"/>
      <c r="P278" s="207"/>
      <c r="Q278" s="207"/>
      <c r="R278" s="207"/>
      <c r="S278" s="207"/>
      <c r="T278" s="207"/>
      <c r="U278" s="207"/>
      <c r="V278" s="207"/>
      <c r="W278" s="207"/>
      <c r="X278" s="207"/>
      <c r="Y278" s="207"/>
      <c r="Z278" s="207"/>
      <c r="AA278" s="207"/>
      <c r="AB278" s="207"/>
      <c r="AC278" s="207"/>
      <c r="AD278" s="207"/>
      <c r="AE278" s="207"/>
      <c r="AF278" s="207"/>
      <c r="AG278" s="208"/>
      <c r="AH278" s="209" t="s">
        <v>136</v>
      </c>
      <c r="AI278" s="210"/>
      <c r="AJ278" s="210"/>
      <c r="AK278" s="210"/>
      <c r="AL278" s="211"/>
      <c r="AM278" s="215" t="s">
        <v>50</v>
      </c>
      <c r="AN278" s="216"/>
      <c r="AO278" s="217"/>
      <c r="AP278" s="221" t="s">
        <v>11</v>
      </c>
      <c r="AQ278" s="222"/>
      <c r="AR278" s="199" t="s">
        <v>113</v>
      </c>
      <c r="AS278" s="202" t="s">
        <v>114</v>
      </c>
      <c r="AT278" s="205" t="s">
        <v>15</v>
      </c>
      <c r="AU278" s="155" t="s">
        <v>115</v>
      </c>
      <c r="AV278" s="197" t="s">
        <v>116</v>
      </c>
      <c r="AW278" s="155" t="s">
        <v>118</v>
      </c>
      <c r="AX278" s="197" t="s">
        <v>117</v>
      </c>
      <c r="AY278" s="155" t="s">
        <v>80</v>
      </c>
      <c r="AZ278" s="155" t="s">
        <v>81</v>
      </c>
      <c r="BA278" s="30" t="s">
        <v>82</v>
      </c>
      <c r="BB278" s="30" t="s">
        <v>83</v>
      </c>
      <c r="BC278" s="170" t="s">
        <v>52</v>
      </c>
      <c r="BD278" s="197" t="s">
        <v>119</v>
      </c>
      <c r="BE278" s="197" t="s">
        <v>120</v>
      </c>
      <c r="BF278" s="170" t="s">
        <v>121</v>
      </c>
      <c r="BG278" s="170" t="s">
        <v>122</v>
      </c>
      <c r="BH278" s="41"/>
      <c r="BI278" s="192" t="s">
        <v>100</v>
      </c>
      <c r="BJ278" s="170" t="s">
        <v>61</v>
      </c>
      <c r="BK278" s="125" t="s">
        <v>89</v>
      </c>
    </row>
    <row r="279" spans="1:63" outlineLevel="1">
      <c r="A279" s="12"/>
      <c r="B279" s="32" t="s">
        <v>1</v>
      </c>
      <c r="C279" s="33">
        <f>DATE(YEAR(C278),MONTH(C278),DAY(C278))</f>
        <v>46753</v>
      </c>
      <c r="D279" s="33">
        <f>IF(MONTH(DATE(YEAR(C279),MONTH(C279),DAY(C279)+1))=MONTH($C278),DATE(YEAR(C279),MONTH(C279),DAY(C279)+1),"")</f>
        <v>46754</v>
      </c>
      <c r="E279" s="33">
        <f t="shared" ref="E279:AG279" si="55">IF(MONTH(DATE(YEAR(D279),MONTH(D279),DAY(D279)+1))=MONTH($C278),DATE(YEAR(D279),MONTH(D279),DAY(D279)+1),"")</f>
        <v>46755</v>
      </c>
      <c r="F279" s="33">
        <f t="shared" si="55"/>
        <v>46756</v>
      </c>
      <c r="G279" s="33">
        <f t="shared" si="55"/>
        <v>46757</v>
      </c>
      <c r="H279" s="33">
        <f t="shared" si="55"/>
        <v>46758</v>
      </c>
      <c r="I279" s="33">
        <f t="shared" si="55"/>
        <v>46759</v>
      </c>
      <c r="J279" s="33">
        <f t="shared" si="55"/>
        <v>46760</v>
      </c>
      <c r="K279" s="33">
        <f t="shared" si="55"/>
        <v>46761</v>
      </c>
      <c r="L279" s="33">
        <f t="shared" si="55"/>
        <v>46762</v>
      </c>
      <c r="M279" s="33">
        <f t="shared" si="55"/>
        <v>46763</v>
      </c>
      <c r="N279" s="33">
        <f t="shared" si="55"/>
        <v>46764</v>
      </c>
      <c r="O279" s="33">
        <f t="shared" si="55"/>
        <v>46765</v>
      </c>
      <c r="P279" s="33">
        <f t="shared" si="55"/>
        <v>46766</v>
      </c>
      <c r="Q279" s="33">
        <f t="shared" si="55"/>
        <v>46767</v>
      </c>
      <c r="R279" s="33">
        <f t="shared" si="55"/>
        <v>46768</v>
      </c>
      <c r="S279" s="33">
        <f t="shared" si="55"/>
        <v>46769</v>
      </c>
      <c r="T279" s="33">
        <f t="shared" si="55"/>
        <v>46770</v>
      </c>
      <c r="U279" s="33">
        <f t="shared" si="55"/>
        <v>46771</v>
      </c>
      <c r="V279" s="33">
        <f t="shared" si="55"/>
        <v>46772</v>
      </c>
      <c r="W279" s="33">
        <f t="shared" si="55"/>
        <v>46773</v>
      </c>
      <c r="X279" s="33">
        <f t="shared" si="55"/>
        <v>46774</v>
      </c>
      <c r="Y279" s="33">
        <f t="shared" si="55"/>
        <v>46775</v>
      </c>
      <c r="Z279" s="33">
        <f t="shared" si="55"/>
        <v>46776</v>
      </c>
      <c r="AA279" s="33">
        <f t="shared" si="55"/>
        <v>46777</v>
      </c>
      <c r="AB279" s="33">
        <f t="shared" si="55"/>
        <v>46778</v>
      </c>
      <c r="AC279" s="33">
        <f t="shared" si="55"/>
        <v>46779</v>
      </c>
      <c r="AD279" s="33">
        <f t="shared" si="55"/>
        <v>46780</v>
      </c>
      <c r="AE279" s="33">
        <f t="shared" si="55"/>
        <v>46781</v>
      </c>
      <c r="AF279" s="33">
        <f t="shared" si="55"/>
        <v>46782</v>
      </c>
      <c r="AG279" s="74">
        <f t="shared" si="55"/>
        <v>46783</v>
      </c>
      <c r="AH279" s="212"/>
      <c r="AI279" s="213"/>
      <c r="AJ279" s="213"/>
      <c r="AK279" s="213"/>
      <c r="AL279" s="214"/>
      <c r="AM279" s="218"/>
      <c r="AN279" s="219"/>
      <c r="AO279" s="220"/>
      <c r="AP279" s="223"/>
      <c r="AQ279" s="224"/>
      <c r="AR279" s="200"/>
      <c r="AS279" s="203"/>
      <c r="AT279" s="206"/>
      <c r="AU279" s="157"/>
      <c r="AV279" s="137"/>
      <c r="AW279" s="157"/>
      <c r="AX279" s="137"/>
      <c r="AY279" s="157"/>
      <c r="AZ279" s="157"/>
      <c r="BA279" s="35" t="s">
        <v>78</v>
      </c>
      <c r="BB279" s="35" t="s">
        <v>79</v>
      </c>
      <c r="BC279" s="170"/>
      <c r="BD279" s="198"/>
      <c r="BE279" s="198"/>
      <c r="BF279" s="125"/>
      <c r="BG279" s="125"/>
      <c r="BH279" s="62"/>
      <c r="BI279" s="193"/>
      <c r="BJ279" s="170"/>
      <c r="BK279" s="125"/>
    </row>
    <row r="280" spans="1:63" ht="12.95" customHeight="1" outlineLevel="1">
      <c r="A280" s="12"/>
      <c r="B280" s="32" t="s">
        <v>2</v>
      </c>
      <c r="C280" s="78" t="str">
        <f t="shared" ref="C280:AG280" si="56">TEXT(C279,"aaa")</f>
        <v>土</v>
      </c>
      <c r="D280" s="78" t="str">
        <f t="shared" si="56"/>
        <v>日</v>
      </c>
      <c r="E280" s="78" t="str">
        <f t="shared" si="56"/>
        <v>月</v>
      </c>
      <c r="F280" s="78" t="str">
        <f t="shared" si="56"/>
        <v>火</v>
      </c>
      <c r="G280" s="78" t="str">
        <f t="shared" si="56"/>
        <v>水</v>
      </c>
      <c r="H280" s="78" t="str">
        <f t="shared" si="56"/>
        <v>木</v>
      </c>
      <c r="I280" s="78" t="str">
        <f t="shared" si="56"/>
        <v>金</v>
      </c>
      <c r="J280" s="78" t="str">
        <f t="shared" si="56"/>
        <v>土</v>
      </c>
      <c r="K280" s="78" t="str">
        <f t="shared" si="56"/>
        <v>日</v>
      </c>
      <c r="L280" s="78" t="str">
        <f t="shared" si="56"/>
        <v>月</v>
      </c>
      <c r="M280" s="78" t="str">
        <f t="shared" si="56"/>
        <v>火</v>
      </c>
      <c r="N280" s="78" t="str">
        <f t="shared" si="56"/>
        <v>水</v>
      </c>
      <c r="O280" s="78" t="str">
        <f t="shared" si="56"/>
        <v>木</v>
      </c>
      <c r="P280" s="78" t="str">
        <f t="shared" si="56"/>
        <v>金</v>
      </c>
      <c r="Q280" s="78" t="str">
        <f t="shared" si="56"/>
        <v>土</v>
      </c>
      <c r="R280" s="78" t="str">
        <f t="shared" si="56"/>
        <v>日</v>
      </c>
      <c r="S280" s="78" t="str">
        <f t="shared" si="56"/>
        <v>月</v>
      </c>
      <c r="T280" s="78" t="str">
        <f t="shared" si="56"/>
        <v>火</v>
      </c>
      <c r="U280" s="78" t="str">
        <f t="shared" si="56"/>
        <v>水</v>
      </c>
      <c r="V280" s="78" t="str">
        <f t="shared" si="56"/>
        <v>木</v>
      </c>
      <c r="W280" s="78" t="str">
        <f t="shared" si="56"/>
        <v>金</v>
      </c>
      <c r="X280" s="78" t="str">
        <f t="shared" si="56"/>
        <v>土</v>
      </c>
      <c r="Y280" s="78" t="str">
        <f t="shared" si="56"/>
        <v>日</v>
      </c>
      <c r="Z280" s="78" t="str">
        <f t="shared" si="56"/>
        <v>月</v>
      </c>
      <c r="AA280" s="78" t="str">
        <f t="shared" si="56"/>
        <v>火</v>
      </c>
      <c r="AB280" s="78" t="str">
        <f t="shared" si="56"/>
        <v>水</v>
      </c>
      <c r="AC280" s="78" t="str">
        <f t="shared" si="56"/>
        <v>木</v>
      </c>
      <c r="AD280" s="78" t="str">
        <f t="shared" si="56"/>
        <v>金</v>
      </c>
      <c r="AE280" s="78" t="str">
        <f t="shared" si="56"/>
        <v>土</v>
      </c>
      <c r="AF280" s="78" t="str">
        <f t="shared" si="56"/>
        <v>日</v>
      </c>
      <c r="AG280" s="79" t="str">
        <f t="shared" si="56"/>
        <v>月</v>
      </c>
      <c r="AH280" s="194" t="s">
        <v>90</v>
      </c>
      <c r="AI280" s="195" t="s">
        <v>91</v>
      </c>
      <c r="AJ280" s="195" t="s">
        <v>92</v>
      </c>
      <c r="AK280" s="195" t="s">
        <v>93</v>
      </c>
      <c r="AL280" s="196" t="s">
        <v>94</v>
      </c>
      <c r="AM280" s="177" t="s">
        <v>44</v>
      </c>
      <c r="AN280" s="178" t="s">
        <v>12</v>
      </c>
      <c r="AO280" s="179" t="s">
        <v>51</v>
      </c>
      <c r="AP280" s="180" t="s">
        <v>44</v>
      </c>
      <c r="AQ280" s="183" t="s">
        <v>13</v>
      </c>
      <c r="AR280" s="201"/>
      <c r="AS280" s="204"/>
      <c r="AT280" s="186">
        <f>COUNT(C279:AG279)</f>
        <v>31</v>
      </c>
      <c r="AU280" s="155">
        <f>AT280-AR282</f>
        <v>31</v>
      </c>
      <c r="AV280" s="170">
        <f>SUM(AU$8:AU283)</f>
        <v>817</v>
      </c>
      <c r="AW280" s="155">
        <f>AT280-AR284</f>
        <v>31</v>
      </c>
      <c r="AX280" s="170">
        <f>SUM(AW$8:AW283)</f>
        <v>817</v>
      </c>
      <c r="AY280" s="170">
        <f>COUNTIF(C283:AG283,"○")+COUNTIF(C283:AG283,"●")</f>
        <v>0</v>
      </c>
      <c r="AZ280" s="170">
        <f>SUM(AY$9:AY284)</f>
        <v>0</v>
      </c>
      <c r="BA280" s="170">
        <f>COUNTIF(C285:AG285,"○")+COUNTIF(C285:AG285,"●")</f>
        <v>0</v>
      </c>
      <c r="BB280" s="170">
        <f>SUM(BA$10:BA285)</f>
        <v>0</v>
      </c>
      <c r="BC280" s="125">
        <f>COUNTIF(C280:AG280,"土")+COUNTIF(C280:AG280,"日")</f>
        <v>10</v>
      </c>
      <c r="BD280" s="137"/>
      <c r="BE280" s="137"/>
      <c r="BF280" s="125" t="str">
        <f ca="1">IF(OR(BD281/AU280&lt;0.285,BD281=0),"特例","特例なし")</f>
        <v>特例なし</v>
      </c>
      <c r="BG280" s="125" t="str">
        <f ca="1">IF(OR(BE281/AW280&lt;0.285,BE281=0),"特例","特例なし")</f>
        <v>特例なし</v>
      </c>
      <c r="BH280" s="171" t="s">
        <v>108</v>
      </c>
      <c r="BI280" s="173">
        <f>ABS(IF(WEEKDAY(C278,3)=0,7,WEEKDAY(C278,3)-7))</f>
        <v>2</v>
      </c>
      <c r="BJ280" s="125">
        <f ca="1">IF($AO$340="計画",IF(AU280=0,1,IF(AO283="達成",1,IF(AO283="達成※",1,0))),IF(AW280=0,1,IF(AO285="達成",1,IF(AO285="達成※",1,0))))</f>
        <v>0</v>
      </c>
      <c r="BK280" s="125">
        <f ca="1">IF($AO$340="計画",IF(COUNTIF(AH284:AL284,"未")=0,1,0),IF(COUNTIF(AH286:AL286,"未")=0,1,0))</f>
        <v>0</v>
      </c>
    </row>
    <row r="281" spans="1:63" ht="28.5" outlineLevel="1">
      <c r="A281" s="12"/>
      <c r="B281" s="169" t="s">
        <v>3</v>
      </c>
      <c r="C281" s="167" t="str">
        <f>IFERROR(VLOOKUP(C279,祝日一覧!$A:$C,3,FALSE),"")</f>
        <v>元日</v>
      </c>
      <c r="D281" s="167" t="str">
        <f>IFERROR(VLOOKUP(D279,祝日一覧!$A:$C,3,FALSE),"")</f>
        <v>年末年始休暇</v>
      </c>
      <c r="E281" s="167" t="str">
        <f>IFERROR(VLOOKUP(E279,祝日一覧!$A:$C,3,FALSE),"")</f>
        <v>年末年始休暇</v>
      </c>
      <c r="F281" s="167" t="str">
        <f>IFERROR(VLOOKUP(F279,祝日一覧!$A:$C,3,FALSE),"")</f>
        <v/>
      </c>
      <c r="G281" s="167" t="str">
        <f>IFERROR(VLOOKUP(G279,祝日一覧!$A:$C,3,FALSE),"")</f>
        <v/>
      </c>
      <c r="H281" s="167" t="str">
        <f>IFERROR(VLOOKUP(H279,祝日一覧!$A:$C,3,FALSE),"")</f>
        <v/>
      </c>
      <c r="I281" s="167" t="str">
        <f>IFERROR(VLOOKUP(I279,祝日一覧!$A:$C,3,FALSE),"")</f>
        <v/>
      </c>
      <c r="J281" s="167" t="str">
        <f>IFERROR(VLOOKUP(J279,祝日一覧!$A:$C,3,FALSE),"")</f>
        <v/>
      </c>
      <c r="K281" s="167" t="str">
        <f>IFERROR(VLOOKUP(K279,祝日一覧!$A:$C,3,FALSE),"")</f>
        <v/>
      </c>
      <c r="L281" s="167" t="str">
        <f>IFERROR(VLOOKUP(L279,祝日一覧!$A:$C,3,FALSE),"")</f>
        <v>成人の日</v>
      </c>
      <c r="M281" s="167" t="str">
        <f>IFERROR(VLOOKUP(M279,祝日一覧!$A:$C,3,FALSE),"")</f>
        <v/>
      </c>
      <c r="N281" s="167" t="str">
        <f>IFERROR(VLOOKUP(N279,祝日一覧!$A:$C,3,FALSE),"")</f>
        <v/>
      </c>
      <c r="O281" s="167" t="str">
        <f>IFERROR(VLOOKUP(O279,祝日一覧!$A:$C,3,FALSE),"")</f>
        <v/>
      </c>
      <c r="P281" s="167" t="str">
        <f>IFERROR(VLOOKUP(P279,祝日一覧!$A:$C,3,FALSE),"")</f>
        <v/>
      </c>
      <c r="Q281" s="167" t="str">
        <f>IFERROR(VLOOKUP(Q279,祝日一覧!$A:$C,3,FALSE),"")</f>
        <v/>
      </c>
      <c r="R281" s="167" t="str">
        <f>IFERROR(VLOOKUP(R279,祝日一覧!$A:$C,3,FALSE),"")</f>
        <v/>
      </c>
      <c r="S281" s="167" t="str">
        <f>IFERROR(VLOOKUP(S279,祝日一覧!$A:$C,3,FALSE),"")</f>
        <v/>
      </c>
      <c r="T281" s="167" t="str">
        <f>IFERROR(VLOOKUP(T279,祝日一覧!$A:$C,3,FALSE),"")</f>
        <v/>
      </c>
      <c r="U281" s="167" t="str">
        <f>IFERROR(VLOOKUP(U279,祝日一覧!$A:$C,3,FALSE),"")</f>
        <v/>
      </c>
      <c r="V281" s="167" t="str">
        <f>IFERROR(VLOOKUP(V279,祝日一覧!$A:$C,3,FALSE),"")</f>
        <v/>
      </c>
      <c r="W281" s="167" t="str">
        <f>IFERROR(VLOOKUP(W279,祝日一覧!$A:$C,3,FALSE),"")</f>
        <v/>
      </c>
      <c r="X281" s="167" t="str">
        <f>IFERROR(VLOOKUP(X279,祝日一覧!$A:$C,3,FALSE),"")</f>
        <v/>
      </c>
      <c r="Y281" s="167" t="str">
        <f>IFERROR(VLOOKUP(Y279,祝日一覧!$A:$C,3,FALSE),"")</f>
        <v/>
      </c>
      <c r="Z281" s="167" t="str">
        <f>IFERROR(VLOOKUP(Z279,祝日一覧!$A:$C,3,FALSE),"")</f>
        <v/>
      </c>
      <c r="AA281" s="167" t="str">
        <f>IFERROR(VLOOKUP(AA279,祝日一覧!$A:$C,3,FALSE),"")</f>
        <v/>
      </c>
      <c r="AB281" s="167" t="str">
        <f>IFERROR(VLOOKUP(AB279,祝日一覧!$A:$C,3,FALSE),"")</f>
        <v/>
      </c>
      <c r="AC281" s="167" t="str">
        <f>IFERROR(VLOOKUP(AC279,祝日一覧!$A:$C,3,FALSE),"")</f>
        <v/>
      </c>
      <c r="AD281" s="167" t="str">
        <f>IFERROR(VLOOKUP(AD279,祝日一覧!$A:$C,3,FALSE),"")</f>
        <v/>
      </c>
      <c r="AE281" s="167" t="str">
        <f>IFERROR(VLOOKUP(AE279,祝日一覧!$A:$C,3,FALSE),"")</f>
        <v/>
      </c>
      <c r="AF281" s="167" t="str">
        <f>IFERROR(VLOOKUP(AF279,祝日一覧!$A:$C,3,FALSE),"")</f>
        <v/>
      </c>
      <c r="AG281" s="168" t="str">
        <f>IFERROR(VLOOKUP(AG279,祝日一覧!$A:$C,3,FALSE),"")</f>
        <v/>
      </c>
      <c r="AH281" s="194"/>
      <c r="AI281" s="195"/>
      <c r="AJ281" s="195"/>
      <c r="AK281" s="195"/>
      <c r="AL281" s="196"/>
      <c r="AM281" s="177"/>
      <c r="AN281" s="178"/>
      <c r="AO281" s="179"/>
      <c r="AP281" s="181"/>
      <c r="AQ281" s="184"/>
      <c r="AR281" s="39" t="s">
        <v>84</v>
      </c>
      <c r="AS281" s="40" t="s">
        <v>84</v>
      </c>
      <c r="AT281" s="186"/>
      <c r="AU281" s="156"/>
      <c r="AV281" s="170"/>
      <c r="AW281" s="156"/>
      <c r="AX281" s="170"/>
      <c r="AY281" s="170"/>
      <c r="AZ281" s="170"/>
      <c r="BA281" s="170"/>
      <c r="BB281" s="170"/>
      <c r="BC281" s="125"/>
      <c r="BD281" s="174">
        <f ca="1">BC280-AS282</f>
        <v>10</v>
      </c>
      <c r="BE281" s="174">
        <f ca="1">BC280-AS284</f>
        <v>10</v>
      </c>
      <c r="BF281" s="125"/>
      <c r="BG281" s="125"/>
      <c r="BH281" s="172"/>
      <c r="BI281" s="173">
        <f>WEEKDAY(C277,3)</f>
        <v>5</v>
      </c>
      <c r="BJ281" s="125"/>
      <c r="BK281" s="125"/>
    </row>
    <row r="282" spans="1:63" ht="54" outlineLevel="1">
      <c r="A282" s="43"/>
      <c r="B282" s="169"/>
      <c r="C282" s="167"/>
      <c r="D282" s="167"/>
      <c r="E282" s="167"/>
      <c r="F282" s="167"/>
      <c r="G282" s="167"/>
      <c r="H282" s="167"/>
      <c r="I282" s="167"/>
      <c r="J282" s="167"/>
      <c r="K282" s="167"/>
      <c r="L282" s="167"/>
      <c r="M282" s="167"/>
      <c r="N282" s="167"/>
      <c r="O282" s="167"/>
      <c r="P282" s="167"/>
      <c r="Q282" s="167"/>
      <c r="R282" s="167"/>
      <c r="S282" s="167"/>
      <c r="T282" s="167"/>
      <c r="U282" s="167"/>
      <c r="V282" s="167"/>
      <c r="W282" s="167"/>
      <c r="X282" s="167"/>
      <c r="Y282" s="167"/>
      <c r="Z282" s="167"/>
      <c r="AA282" s="167"/>
      <c r="AB282" s="167"/>
      <c r="AC282" s="167"/>
      <c r="AD282" s="167"/>
      <c r="AE282" s="167"/>
      <c r="AF282" s="167"/>
      <c r="AG282" s="168"/>
      <c r="AH282" s="86" t="str">
        <f>IF($BI280=7,DBCS(1&amp;"日～"&amp;7&amp;"日"),DBCS("前"&amp;DAY(EOMONTH($C278-1,0))-6+$BI280&amp;"日～"&amp;$BI280&amp;"日"))</f>
        <v>前２７日～２日</v>
      </c>
      <c r="AI282" s="45" t="str">
        <f>DBCS($BI280+1&amp;"日～"&amp;$BI280+7&amp;"日")</f>
        <v>３日～９日</v>
      </c>
      <c r="AJ282" s="45" t="str">
        <f>DBCS($BI280+8&amp;"日～"&amp;$BI280+14&amp;"日")</f>
        <v>１０日～１６日</v>
      </c>
      <c r="AK282" s="45" t="str">
        <f>DBCS($BI280+15&amp;"日～"&amp;$BI280+21&amp;"日")</f>
        <v>１７日～２３日</v>
      </c>
      <c r="AL282" s="46" t="str">
        <f>IF(AND(BI280=7,BI283=0),"-",IF($BI285=3,"-",DBCS($BI280+22&amp;"日～"&amp;$BI280+28&amp;"日")))</f>
        <v>２４日～３０日</v>
      </c>
      <c r="AM282" s="177"/>
      <c r="AN282" s="178"/>
      <c r="AO282" s="179"/>
      <c r="AP282" s="182"/>
      <c r="AQ282" s="185"/>
      <c r="AR282" s="39">
        <f>COUNTIF(C283:AG284,"外")</f>
        <v>0</v>
      </c>
      <c r="AS282" s="40">
        <f ca="1">COUNTIF(OFFSET(C283,0,MAX(5-WEEKDAY(C278,3),0),1,MIN(7-WEEKDAY(C278,3),2)),"外")+COUNTIF(OFFSET(C283,0,MAX(5-WEEKDAY(C278,3),0)+7,1,2),"外")+COUNTIF(OFFSET(C283,0,MAX(5-WEEKDAY(C278,3),0)+14,1,2),"外")+COUNTIF(OFFSET(C283,0,MAX(5-WEEKDAY(C278,3),0)+21,1,2),"外")+IF(BI282-BI280&lt;27,0,COUNTIF(OFFSET(C283,0,BI280+26,1,MIN(7-BI283,2)),"外"))</f>
        <v>0</v>
      </c>
      <c r="AT282" s="186"/>
      <c r="AU282" s="156"/>
      <c r="AV282" s="170"/>
      <c r="AW282" s="156"/>
      <c r="AX282" s="170"/>
      <c r="AY282" s="170"/>
      <c r="AZ282" s="170"/>
      <c r="BA282" s="170"/>
      <c r="BB282" s="170"/>
      <c r="BC282" s="125"/>
      <c r="BD282" s="175"/>
      <c r="BE282" s="175"/>
      <c r="BF282" s="125"/>
      <c r="BG282" s="125"/>
      <c r="BH282" s="47" t="s">
        <v>109</v>
      </c>
      <c r="BI282" s="48">
        <f>DAY(EOMONTH(C278,0))</f>
        <v>31</v>
      </c>
      <c r="BJ282" s="125"/>
      <c r="BK282" s="125"/>
    </row>
    <row r="283" spans="1:63" ht="26.45" customHeight="1" outlineLevel="1">
      <c r="A283" s="52"/>
      <c r="B283" s="161" t="s">
        <v>88</v>
      </c>
      <c r="C283" s="123"/>
      <c r="D283" s="123"/>
      <c r="E283" s="123"/>
      <c r="F283" s="123"/>
      <c r="G283" s="123"/>
      <c r="H283" s="123"/>
      <c r="I283" s="123"/>
      <c r="J283" s="123"/>
      <c r="K283" s="123"/>
      <c r="L283" s="123"/>
      <c r="M283" s="123"/>
      <c r="N283" s="123"/>
      <c r="O283" s="123"/>
      <c r="P283" s="123"/>
      <c r="Q283" s="123"/>
      <c r="R283" s="123"/>
      <c r="S283" s="123"/>
      <c r="T283" s="123"/>
      <c r="U283" s="123"/>
      <c r="V283" s="123"/>
      <c r="W283" s="123"/>
      <c r="X283" s="123"/>
      <c r="Y283" s="123"/>
      <c r="Z283" s="123"/>
      <c r="AA283" s="123"/>
      <c r="AB283" s="123"/>
      <c r="AC283" s="123"/>
      <c r="AD283" s="123"/>
      <c r="AE283" s="123"/>
      <c r="AF283" s="123"/>
      <c r="AG283" s="143"/>
      <c r="AH283" s="53">
        <f ca="1">IF(BI280=7,COUNTIF(OFFSET($C283,0,0,1,$BI280),"○")+COUNTIF(OFFSET($C283,0,$BI280,1,7),"●"),COUNTIF(OFFSET($C283,0,0,1,$BI280),"○")+COUNTIF(OFFSET($C283,-10,DAY(EOMONTH(C278-1,0))-7+BI280,1,7-$BI280),"○")+COUNTIF(OFFSET(C283,0,BI280,1,7),"●"))</f>
        <v>0</v>
      </c>
      <c r="AI283" s="54">
        <f ca="1">COUNTIF(OFFSET($C283,0,$BI280,1,7),"○")+COUNTIF(OFFSET($C283,0,$BI280+7,1,7),"●")</f>
        <v>0</v>
      </c>
      <c r="AJ283" s="54">
        <f ca="1">COUNTIF(OFFSET($C283,0,$BI280+7,1,7),"○")+COUNTIF(OFFSET($C283,0,$BI280+14,1,7),"●")</f>
        <v>0</v>
      </c>
      <c r="AK283" s="54">
        <f ca="1">IF(BI285=3,COUNTIF(OFFSET($C283,0,$BI280+14,1,7),"○")+IFERROR(COUNTIF(OFFSET(C283,0,BI280+22,1,BI283),"●"),0)+COUNTIF(OFFSET(C283,10,0,1,7-BI283),"●"),COUNTIF(OFFSET($C283,0,$BI280+14,1,7),"○")+COUNTIF(OFFSET($C283,0,$BI280+21,1,7),"●"))</f>
        <v>0</v>
      </c>
      <c r="AL283" s="55">
        <f ca="1">IF((BI285+SIGN(BI280))&lt;5,"-",IF(BI283=0,COUNTIF(OFFSET(C283,0,BI280+21,1,7),"○")+COUNTIF(OFFSET(C283,10,0,1,7-BI283),"●"),COUNTIF(OFFSET(C283,0,BI280+21,1,7),"○")+COUNTIF(OFFSET(C283,0,BI280+28,1,BI283),"●")+COUNTIF(OFFSET(C283,10,1,7-BI283,),"●")))</f>
        <v>0</v>
      </c>
      <c r="AM283" s="145">
        <f>AY280</f>
        <v>0</v>
      </c>
      <c r="AN283" s="147">
        <f>IF(AU280=0,"対象外",AM283/AU280)</f>
        <v>0</v>
      </c>
      <c r="AO283" s="149" t="str">
        <f ca="1">IF(AU280=0,"対象外",IF(AM283/AU280&gt;=0.285,"達成",IF(AM283&gt;=BF283,"達成※","未")))</f>
        <v>未</v>
      </c>
      <c r="AP283" s="151">
        <f>AZ280</f>
        <v>0</v>
      </c>
      <c r="AQ283" s="153">
        <f>IFERROR(AP283/AV280,"")</f>
        <v>0</v>
      </c>
      <c r="AR283" s="39" t="s">
        <v>85</v>
      </c>
      <c r="AS283" s="40" t="s">
        <v>85</v>
      </c>
      <c r="AT283" s="186"/>
      <c r="AU283" s="156"/>
      <c r="AV283" s="170"/>
      <c r="AW283" s="156"/>
      <c r="AX283" s="170"/>
      <c r="AY283" s="170"/>
      <c r="AZ283" s="170"/>
      <c r="BA283" s="170"/>
      <c r="BB283" s="170"/>
      <c r="BC283" s="125"/>
      <c r="BD283" s="175"/>
      <c r="BE283" s="175"/>
      <c r="BF283" s="125" t="str">
        <f ca="1">IF(OR(BD281/AU280&lt;0.285,BD281=0),BD281,"-")</f>
        <v>-</v>
      </c>
      <c r="BG283" s="174" t="str">
        <f ca="1">IF(OR(BE281/AW280&lt;0.285,BE281=0),BE281,"-")</f>
        <v>-</v>
      </c>
      <c r="BH283" s="56" t="s">
        <v>110</v>
      </c>
      <c r="BI283" s="57">
        <f>MOD(BI282-BI280,7)</f>
        <v>1</v>
      </c>
      <c r="BJ283" s="125"/>
      <c r="BK283" s="125"/>
    </row>
    <row r="284" spans="1:63" ht="12.95" customHeight="1" outlineLevel="1">
      <c r="A284" s="52"/>
      <c r="B284" s="161"/>
      <c r="C284" s="123"/>
      <c r="D284" s="123"/>
      <c r="E284" s="123"/>
      <c r="F284" s="123"/>
      <c r="G284" s="123"/>
      <c r="H284" s="123"/>
      <c r="I284" s="123"/>
      <c r="J284" s="123"/>
      <c r="K284" s="123"/>
      <c r="L284" s="123"/>
      <c r="M284" s="123"/>
      <c r="N284" s="123"/>
      <c r="O284" s="123"/>
      <c r="P284" s="123"/>
      <c r="Q284" s="123"/>
      <c r="R284" s="123"/>
      <c r="S284" s="123"/>
      <c r="T284" s="123"/>
      <c r="U284" s="123"/>
      <c r="V284" s="123"/>
      <c r="W284" s="123"/>
      <c r="X284" s="123"/>
      <c r="Y284" s="123"/>
      <c r="Z284" s="123"/>
      <c r="AA284" s="123"/>
      <c r="AB284" s="123"/>
      <c r="AC284" s="123"/>
      <c r="AD284" s="123"/>
      <c r="AE284" s="123"/>
      <c r="AF284" s="123"/>
      <c r="AG284" s="143"/>
      <c r="AH284" s="58" t="str">
        <f ca="1">IF(BI280=1,
IF((2-COUNTIF(OFFSET(C283,0,0,1,1),"外")-COUNTIF(OFFSET(C283,-10,BI272-1),"外"))&lt;=AH283,"達成","未"),
IF((2-COUNTIF(OFFSET(C283,0,MAX(5-WEEKDAY(C278,3),0),1,2),"外"))&lt;=AH283,"達成","未"))</f>
        <v>未</v>
      </c>
      <c r="AI284" s="54" t="str">
        <f ca="1">IF((2-COUNTIF(OFFSET($C283,0,$BI280+5,1,2),"外"))&lt;=AI283,"達成","未")</f>
        <v>未</v>
      </c>
      <c r="AJ284" s="54" t="str">
        <f ca="1">IF((2-COUNTIF(OFFSET($C283,0,$BI280+12,1,2),"外"))&lt;=AJ283,"達成","未")</f>
        <v>未</v>
      </c>
      <c r="AK284" s="54" t="str">
        <f ca="1">IF((2-COUNTIF(OFFSET($C283,0,$BI280+19,1,2),"外"))&lt;=AK283,"達成","未")</f>
        <v>未</v>
      </c>
      <c r="AL284" s="55" t="str">
        <f ca="1">IF((BI285+SIGN(BI280))&lt;5,"-",IF((2-COUNTIF(OFFSET($C283,0,$BI280+26,1,2),"外"))&lt;=AL283,"達成","未"))</f>
        <v>未</v>
      </c>
      <c r="AM284" s="163"/>
      <c r="AN284" s="164"/>
      <c r="AO284" s="165"/>
      <c r="AP284" s="166"/>
      <c r="AQ284" s="187"/>
      <c r="AR284" s="188">
        <f>COUNTIF(C285:AG286,"外")</f>
        <v>0</v>
      </c>
      <c r="AS284" s="190">
        <f ca="1">COUNTIF(OFFSET(C285,0,MAX(5-WEEKDAY(C278,3),0),1,MIN(7-WEEKDAY(C278,3),2)),"外")+COUNTIF(OFFSET(C285,0,MAX(5-WEEKDAY(C278,3),0)+7,1,2),"外")+COUNTIF(OFFSET(C285,0,MAX(5-WEEKDAY(C278,3),0)+14,1,2),"外")+COUNTIF(OFFSET(C285,0,MAX(5-WEEKDAY(C278,3),0)+21,1,2),"外")+IF(BI282-BI280&lt;27,0,COUNTIF(OFFSET(C285,0,BI280+26,1,MIN(7-BI283,2)),"外"))</f>
        <v>0</v>
      </c>
      <c r="AT284" s="186"/>
      <c r="AU284" s="156"/>
      <c r="AV284" s="170"/>
      <c r="AW284" s="156"/>
      <c r="AX284" s="170"/>
      <c r="AY284" s="170"/>
      <c r="AZ284" s="170"/>
      <c r="BA284" s="170"/>
      <c r="BB284" s="170"/>
      <c r="BC284" s="125"/>
      <c r="BD284" s="175"/>
      <c r="BE284" s="175"/>
      <c r="BF284" s="125"/>
      <c r="BG284" s="175"/>
      <c r="BH284" s="59" t="s">
        <v>112</v>
      </c>
      <c r="BI284" s="57">
        <f>SIGN(BI280)+SIGN(BI283)+BI285</f>
        <v>6</v>
      </c>
      <c r="BJ284" s="125"/>
      <c r="BK284" s="125"/>
    </row>
    <row r="285" spans="1:63" ht="26.45" customHeight="1" outlineLevel="1">
      <c r="A285" s="52"/>
      <c r="B285" s="161" t="s">
        <v>137</v>
      </c>
      <c r="C285" s="123"/>
      <c r="D285" s="123"/>
      <c r="E285" s="123"/>
      <c r="F285" s="123"/>
      <c r="G285" s="123"/>
      <c r="H285" s="123"/>
      <c r="I285" s="123"/>
      <c r="J285" s="123"/>
      <c r="K285" s="123"/>
      <c r="L285" s="123"/>
      <c r="M285" s="123"/>
      <c r="N285" s="123"/>
      <c r="O285" s="123"/>
      <c r="P285" s="123"/>
      <c r="Q285" s="123"/>
      <c r="R285" s="123"/>
      <c r="S285" s="123"/>
      <c r="T285" s="123"/>
      <c r="U285" s="123"/>
      <c r="V285" s="123"/>
      <c r="W285" s="123"/>
      <c r="X285" s="123"/>
      <c r="Y285" s="123"/>
      <c r="Z285" s="123"/>
      <c r="AA285" s="123"/>
      <c r="AB285" s="123"/>
      <c r="AC285" s="123"/>
      <c r="AD285" s="123"/>
      <c r="AE285" s="123"/>
      <c r="AF285" s="123"/>
      <c r="AG285" s="143"/>
      <c r="AH285" s="53">
        <f ca="1">IF(BI280=7,COUNTIF(OFFSET($C285,0,0,1,$BI280),"○")+COUNTIF(OFFSET($C285,0,$BI280,1,7),"●"),COUNTIF(OFFSET($C285,0,0,1,$BI280),"○")+COUNTIF(OFFSET($C285,-10,DAY(EOMONTH(C278-1,0))-7+BI280,1,7-$BI280),"○")+COUNTIF(OFFSET(C285,0,BI280,1,7),"●"))</f>
        <v>0</v>
      </c>
      <c r="AI285" s="60">
        <f ca="1">COUNTIF(OFFSET($C285,0,$BI280,1,7),"○")+COUNTIF(OFFSET($C285,0,$BI280+7,1,7),"●")</f>
        <v>0</v>
      </c>
      <c r="AJ285" s="60">
        <f ca="1">COUNTIF(OFFSET($C285,0,$BI280+7,1,7),"○")+COUNTIF(OFFSET($C285,0,$BI280+14,1,7),"●")</f>
        <v>0</v>
      </c>
      <c r="AK285" s="60">
        <f ca="1">IF(BI285=3,COUNTIF(OFFSET($C285,0,$BI280+14,1,7),"○")+IFERROR(COUNTIF(OFFSET(C285,0,BI280+22,1,BI283),"●"),0)+COUNTIF(OFFSET(C285,10,0,1,7-BI283),"●"),COUNTIF(OFFSET($C285,0,$BI280+14,1,7),"○")+COUNTIF(OFFSET($C285,0,$BI280+21,1,7),"●"))</f>
        <v>0</v>
      </c>
      <c r="AL285" s="61">
        <f ca="1">IF((BI285+SIGN(BI280))&lt;5,"-",IF(BI283=0,COUNTIF(OFFSET(C285,0,BI280+21,1,7),"○")+COUNTIF(OFFSET(C285,10,0,1,7-BI283),"●"),COUNTIF(OFFSET(C285,0,BI280+21,1,7),"○")+COUNTIF(OFFSET(C285,0,BI280+28,1,BI283),"●")+COUNTIF(OFFSET(C285,10,1,7-BI283,),"●")))</f>
        <v>0</v>
      </c>
      <c r="AM285" s="145">
        <f>BA280</f>
        <v>0</v>
      </c>
      <c r="AN285" s="147">
        <f>IF(AU280=0,"対象外",AM285/AU280)</f>
        <v>0</v>
      </c>
      <c r="AO285" s="149" t="str">
        <f ca="1">IF(AU280=0,"対象外",IF(AM285/AU280&gt;=0.285,"達成",IF(AM285&gt;=BF283,"達成※","未")))</f>
        <v>未</v>
      </c>
      <c r="AP285" s="151">
        <f>BB280</f>
        <v>0</v>
      </c>
      <c r="AQ285" s="153">
        <f>IFERROR(AP285/AV280,"")</f>
        <v>0</v>
      </c>
      <c r="AR285" s="189"/>
      <c r="AS285" s="191"/>
      <c r="AT285" s="186"/>
      <c r="AU285" s="157"/>
      <c r="AV285" s="170"/>
      <c r="AW285" s="157"/>
      <c r="AX285" s="170"/>
      <c r="AY285" s="170"/>
      <c r="AZ285" s="170"/>
      <c r="BA285" s="170"/>
      <c r="BB285" s="170"/>
      <c r="BC285" s="125"/>
      <c r="BD285" s="176"/>
      <c r="BE285" s="176"/>
      <c r="BF285" s="125"/>
      <c r="BG285" s="176"/>
      <c r="BH285" s="63" t="s">
        <v>111</v>
      </c>
      <c r="BI285" s="92">
        <f>ROUNDDOWN((BI282-BI280)/7,0)</f>
        <v>4</v>
      </c>
      <c r="BJ285" s="125"/>
      <c r="BK285" s="125"/>
    </row>
    <row r="286" spans="1:63" ht="14.25" outlineLevel="1" thickBot="1">
      <c r="A286" s="52"/>
      <c r="B286" s="162"/>
      <c r="C286" s="142"/>
      <c r="D286" s="142"/>
      <c r="E286" s="142"/>
      <c r="F286" s="142"/>
      <c r="G286" s="142"/>
      <c r="H286" s="142"/>
      <c r="I286" s="142"/>
      <c r="J286" s="142"/>
      <c r="K286" s="142"/>
      <c r="L286" s="142"/>
      <c r="M286" s="142"/>
      <c r="N286" s="142"/>
      <c r="O286" s="142"/>
      <c r="P286" s="142"/>
      <c r="Q286" s="142"/>
      <c r="R286" s="142"/>
      <c r="S286" s="142"/>
      <c r="T286" s="142"/>
      <c r="U286" s="142"/>
      <c r="V286" s="142"/>
      <c r="W286" s="142"/>
      <c r="X286" s="142"/>
      <c r="Y286" s="142"/>
      <c r="Z286" s="142"/>
      <c r="AA286" s="142"/>
      <c r="AB286" s="142"/>
      <c r="AC286" s="142"/>
      <c r="AD286" s="142"/>
      <c r="AE286" s="142"/>
      <c r="AF286" s="142"/>
      <c r="AG286" s="144"/>
      <c r="AH286" s="77" t="str">
        <f ca="1">IF(BI280=1,
IF((2-COUNTIF(OFFSET(C285,0,0,1,1),"外")-COUNTIF(OFFSET(C285,-10,BI272-1),"外"))&lt;=AH285,"達成","未"),
IF((2-COUNTIF(OFFSET(C285,0,MAX(5-WEEKDAY(C278,3),0),1,2),"外"))&lt;=AH285,"達成","未"))</f>
        <v>未</v>
      </c>
      <c r="AI286" s="66" t="str">
        <f ca="1">IF((2-COUNTIF(OFFSET($C285,0,$BI280+5,1,2),"外"))&lt;=AI285,"達成","未")</f>
        <v>未</v>
      </c>
      <c r="AJ286" s="66" t="str">
        <f ca="1">IF((2-COUNTIF(OFFSET($C285,0,$BI280+12,1,2),"外"))&lt;=AJ285,"達成","未")</f>
        <v>未</v>
      </c>
      <c r="AK286" s="66" t="str">
        <f ca="1">IF((2-COUNTIF(OFFSET($C285,0,$BI280+19,1,2),"外"))&lt;=AK285,"達成","未")</f>
        <v>未</v>
      </c>
      <c r="AL286" s="67" t="str">
        <f ca="1">IF((BI285+SIGN(BI280))&lt;5,"-",IF((2-COUNTIF(OFFSET($C285,0,$BI280+26,1,2),"外"))&lt;=AL285,"達成","未"))</f>
        <v>未</v>
      </c>
      <c r="AM286" s="146"/>
      <c r="AN286" s="148"/>
      <c r="AO286" s="150"/>
      <c r="AP286" s="152"/>
      <c r="AQ286" s="154"/>
      <c r="AR286" s="68"/>
      <c r="AS286" s="68"/>
      <c r="AT286" s="22"/>
      <c r="AU286" s="22"/>
      <c r="AV286" s="22"/>
      <c r="AW286" s="22"/>
      <c r="AX286" s="22"/>
      <c r="AY286" s="22"/>
      <c r="AZ286" s="22"/>
      <c r="BA286" s="22"/>
      <c r="BB286" s="22"/>
      <c r="BC286" s="69"/>
      <c r="BD286" s="69"/>
      <c r="BE286" s="69"/>
      <c r="BF286" s="69"/>
      <c r="BG286" s="69"/>
      <c r="BH286" s="69"/>
      <c r="BI286" s="69"/>
      <c r="BJ286" s="69"/>
      <c r="BK286" s="18"/>
    </row>
    <row r="287" spans="1:63" ht="14.25" outlineLevel="1" thickBot="1">
      <c r="A287" s="12"/>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c r="AG287" s="14"/>
      <c r="AZ287" s="16"/>
      <c r="BA287" s="16"/>
      <c r="BB287" s="16"/>
    </row>
    <row r="288" spans="1:63" ht="12.95" customHeight="1" outlineLevel="1">
      <c r="A288" s="12"/>
      <c r="B288" s="29" t="s">
        <v>0</v>
      </c>
      <c r="C288" s="207">
        <f>DATE(YEAR(C278),MONTH(C278)+1,DAY(C278))</f>
        <v>46784</v>
      </c>
      <c r="D288" s="207"/>
      <c r="E288" s="207"/>
      <c r="F288" s="207"/>
      <c r="G288" s="207"/>
      <c r="H288" s="207"/>
      <c r="I288" s="207"/>
      <c r="J288" s="207"/>
      <c r="K288" s="207"/>
      <c r="L288" s="207"/>
      <c r="M288" s="207"/>
      <c r="N288" s="207"/>
      <c r="O288" s="207"/>
      <c r="P288" s="207"/>
      <c r="Q288" s="207"/>
      <c r="R288" s="207"/>
      <c r="S288" s="207"/>
      <c r="T288" s="207"/>
      <c r="U288" s="207"/>
      <c r="V288" s="207"/>
      <c r="W288" s="207"/>
      <c r="X288" s="207"/>
      <c r="Y288" s="207"/>
      <c r="Z288" s="207"/>
      <c r="AA288" s="207"/>
      <c r="AB288" s="207"/>
      <c r="AC288" s="207"/>
      <c r="AD288" s="207"/>
      <c r="AE288" s="207"/>
      <c r="AF288" s="207"/>
      <c r="AG288" s="208"/>
      <c r="AH288" s="209" t="s">
        <v>136</v>
      </c>
      <c r="AI288" s="210"/>
      <c r="AJ288" s="210"/>
      <c r="AK288" s="210"/>
      <c r="AL288" s="211"/>
      <c r="AM288" s="215" t="s">
        <v>50</v>
      </c>
      <c r="AN288" s="216"/>
      <c r="AO288" s="217"/>
      <c r="AP288" s="221" t="s">
        <v>11</v>
      </c>
      <c r="AQ288" s="222"/>
      <c r="AR288" s="199" t="s">
        <v>113</v>
      </c>
      <c r="AS288" s="202" t="s">
        <v>114</v>
      </c>
      <c r="AT288" s="205" t="s">
        <v>15</v>
      </c>
      <c r="AU288" s="155" t="s">
        <v>115</v>
      </c>
      <c r="AV288" s="197" t="s">
        <v>116</v>
      </c>
      <c r="AW288" s="155" t="s">
        <v>118</v>
      </c>
      <c r="AX288" s="197" t="s">
        <v>117</v>
      </c>
      <c r="AY288" s="155" t="s">
        <v>80</v>
      </c>
      <c r="AZ288" s="155" t="s">
        <v>81</v>
      </c>
      <c r="BA288" s="30" t="s">
        <v>82</v>
      </c>
      <c r="BB288" s="30" t="s">
        <v>83</v>
      </c>
      <c r="BC288" s="170" t="s">
        <v>52</v>
      </c>
      <c r="BD288" s="197" t="s">
        <v>119</v>
      </c>
      <c r="BE288" s="197" t="s">
        <v>120</v>
      </c>
      <c r="BF288" s="170" t="s">
        <v>121</v>
      </c>
      <c r="BG288" s="170" t="s">
        <v>122</v>
      </c>
      <c r="BH288" s="41"/>
      <c r="BI288" s="192" t="s">
        <v>100</v>
      </c>
      <c r="BJ288" s="170" t="s">
        <v>61</v>
      </c>
      <c r="BK288" s="125" t="s">
        <v>89</v>
      </c>
    </row>
    <row r="289" spans="1:63" outlineLevel="1">
      <c r="A289" s="12"/>
      <c r="B289" s="32" t="s">
        <v>1</v>
      </c>
      <c r="C289" s="33">
        <f>DATE(YEAR(C288),MONTH(C288),DAY(C288))</f>
        <v>46784</v>
      </c>
      <c r="D289" s="33">
        <f>IF(MONTH(DATE(YEAR(C289),MONTH(C289),DAY(C289)+1))=MONTH($C288),DATE(YEAR(C289),MONTH(C289),DAY(C289)+1),"")</f>
        <v>46785</v>
      </c>
      <c r="E289" s="33">
        <f t="shared" ref="E289:AG289" si="57">IF(MONTH(DATE(YEAR(D289),MONTH(D289),DAY(D289)+1))=MONTH($C288),DATE(YEAR(D289),MONTH(D289),DAY(D289)+1),"")</f>
        <v>46786</v>
      </c>
      <c r="F289" s="33">
        <f t="shared" si="57"/>
        <v>46787</v>
      </c>
      <c r="G289" s="33">
        <f t="shared" si="57"/>
        <v>46788</v>
      </c>
      <c r="H289" s="33">
        <f t="shared" si="57"/>
        <v>46789</v>
      </c>
      <c r="I289" s="33">
        <f t="shared" si="57"/>
        <v>46790</v>
      </c>
      <c r="J289" s="33">
        <f t="shared" si="57"/>
        <v>46791</v>
      </c>
      <c r="K289" s="33">
        <f t="shared" si="57"/>
        <v>46792</v>
      </c>
      <c r="L289" s="33">
        <f t="shared" si="57"/>
        <v>46793</v>
      </c>
      <c r="M289" s="33">
        <f t="shared" si="57"/>
        <v>46794</v>
      </c>
      <c r="N289" s="33">
        <f t="shared" si="57"/>
        <v>46795</v>
      </c>
      <c r="O289" s="33">
        <f t="shared" si="57"/>
        <v>46796</v>
      </c>
      <c r="P289" s="33">
        <f t="shared" si="57"/>
        <v>46797</v>
      </c>
      <c r="Q289" s="33">
        <f t="shared" si="57"/>
        <v>46798</v>
      </c>
      <c r="R289" s="33">
        <f t="shared" si="57"/>
        <v>46799</v>
      </c>
      <c r="S289" s="33">
        <f t="shared" si="57"/>
        <v>46800</v>
      </c>
      <c r="T289" s="33">
        <f t="shared" si="57"/>
        <v>46801</v>
      </c>
      <c r="U289" s="33">
        <f t="shared" si="57"/>
        <v>46802</v>
      </c>
      <c r="V289" s="33">
        <f t="shared" si="57"/>
        <v>46803</v>
      </c>
      <c r="W289" s="33">
        <f t="shared" si="57"/>
        <v>46804</v>
      </c>
      <c r="X289" s="33">
        <f t="shared" si="57"/>
        <v>46805</v>
      </c>
      <c r="Y289" s="33">
        <f t="shared" si="57"/>
        <v>46806</v>
      </c>
      <c r="Z289" s="33">
        <f t="shared" si="57"/>
        <v>46807</v>
      </c>
      <c r="AA289" s="33">
        <f t="shared" si="57"/>
        <v>46808</v>
      </c>
      <c r="AB289" s="33">
        <f t="shared" si="57"/>
        <v>46809</v>
      </c>
      <c r="AC289" s="33">
        <f t="shared" si="57"/>
        <v>46810</v>
      </c>
      <c r="AD289" s="33">
        <f t="shared" si="57"/>
        <v>46811</v>
      </c>
      <c r="AE289" s="33">
        <f t="shared" si="57"/>
        <v>46812</v>
      </c>
      <c r="AF289" s="33" t="str">
        <f t="shared" si="57"/>
        <v/>
      </c>
      <c r="AG289" s="74" t="e">
        <f t="shared" si="57"/>
        <v>#VALUE!</v>
      </c>
      <c r="AH289" s="212"/>
      <c r="AI289" s="213"/>
      <c r="AJ289" s="213"/>
      <c r="AK289" s="213"/>
      <c r="AL289" s="214"/>
      <c r="AM289" s="218"/>
      <c r="AN289" s="219"/>
      <c r="AO289" s="220"/>
      <c r="AP289" s="223"/>
      <c r="AQ289" s="224"/>
      <c r="AR289" s="200"/>
      <c r="AS289" s="203"/>
      <c r="AT289" s="206"/>
      <c r="AU289" s="157"/>
      <c r="AV289" s="137"/>
      <c r="AW289" s="157"/>
      <c r="AX289" s="137"/>
      <c r="AY289" s="157"/>
      <c r="AZ289" s="157"/>
      <c r="BA289" s="35" t="s">
        <v>78</v>
      </c>
      <c r="BB289" s="35" t="s">
        <v>79</v>
      </c>
      <c r="BC289" s="170"/>
      <c r="BD289" s="198"/>
      <c r="BE289" s="198"/>
      <c r="BF289" s="125"/>
      <c r="BG289" s="125"/>
      <c r="BH289" s="62"/>
      <c r="BI289" s="193"/>
      <c r="BJ289" s="170"/>
      <c r="BK289" s="125"/>
    </row>
    <row r="290" spans="1:63" ht="12.95" customHeight="1" outlineLevel="1">
      <c r="A290" s="12"/>
      <c r="B290" s="32" t="s">
        <v>2</v>
      </c>
      <c r="C290" s="78" t="str">
        <f t="shared" ref="C290:AG290" si="58">TEXT(C289,"aaa")</f>
        <v>火</v>
      </c>
      <c r="D290" s="78" t="str">
        <f t="shared" si="58"/>
        <v>水</v>
      </c>
      <c r="E290" s="78" t="str">
        <f t="shared" si="58"/>
        <v>木</v>
      </c>
      <c r="F290" s="78" t="str">
        <f t="shared" si="58"/>
        <v>金</v>
      </c>
      <c r="G290" s="78" t="str">
        <f t="shared" si="58"/>
        <v>土</v>
      </c>
      <c r="H290" s="78" t="str">
        <f t="shared" si="58"/>
        <v>日</v>
      </c>
      <c r="I290" s="78" t="str">
        <f t="shared" si="58"/>
        <v>月</v>
      </c>
      <c r="J290" s="78" t="str">
        <f t="shared" si="58"/>
        <v>火</v>
      </c>
      <c r="K290" s="78" t="str">
        <f t="shared" si="58"/>
        <v>水</v>
      </c>
      <c r="L290" s="78" t="str">
        <f t="shared" si="58"/>
        <v>木</v>
      </c>
      <c r="M290" s="78" t="str">
        <f t="shared" si="58"/>
        <v>金</v>
      </c>
      <c r="N290" s="78" t="str">
        <f t="shared" si="58"/>
        <v>土</v>
      </c>
      <c r="O290" s="78" t="str">
        <f t="shared" si="58"/>
        <v>日</v>
      </c>
      <c r="P290" s="78" t="str">
        <f t="shared" si="58"/>
        <v>月</v>
      </c>
      <c r="Q290" s="78" t="str">
        <f t="shared" si="58"/>
        <v>火</v>
      </c>
      <c r="R290" s="78" t="str">
        <f t="shared" si="58"/>
        <v>水</v>
      </c>
      <c r="S290" s="78" t="str">
        <f t="shared" si="58"/>
        <v>木</v>
      </c>
      <c r="T290" s="78" t="str">
        <f t="shared" si="58"/>
        <v>金</v>
      </c>
      <c r="U290" s="78" t="str">
        <f t="shared" si="58"/>
        <v>土</v>
      </c>
      <c r="V290" s="78" t="str">
        <f t="shared" si="58"/>
        <v>日</v>
      </c>
      <c r="W290" s="78" t="str">
        <f t="shared" si="58"/>
        <v>月</v>
      </c>
      <c r="X290" s="78" t="str">
        <f t="shared" si="58"/>
        <v>火</v>
      </c>
      <c r="Y290" s="78" t="str">
        <f t="shared" si="58"/>
        <v>水</v>
      </c>
      <c r="Z290" s="78" t="str">
        <f t="shared" si="58"/>
        <v>木</v>
      </c>
      <c r="AA290" s="78" t="str">
        <f t="shared" si="58"/>
        <v>金</v>
      </c>
      <c r="AB290" s="78" t="str">
        <f t="shared" si="58"/>
        <v>土</v>
      </c>
      <c r="AC290" s="78" t="str">
        <f t="shared" si="58"/>
        <v>日</v>
      </c>
      <c r="AD290" s="78" t="str">
        <f t="shared" si="58"/>
        <v>月</v>
      </c>
      <c r="AE290" s="78" t="str">
        <f t="shared" si="58"/>
        <v>火</v>
      </c>
      <c r="AF290" s="78" t="str">
        <f t="shared" si="58"/>
        <v/>
      </c>
      <c r="AG290" s="79" t="e">
        <f t="shared" si="58"/>
        <v>#VALUE!</v>
      </c>
      <c r="AH290" s="194" t="s">
        <v>90</v>
      </c>
      <c r="AI290" s="195" t="s">
        <v>91</v>
      </c>
      <c r="AJ290" s="195" t="s">
        <v>92</v>
      </c>
      <c r="AK290" s="195" t="s">
        <v>93</v>
      </c>
      <c r="AL290" s="196" t="s">
        <v>94</v>
      </c>
      <c r="AM290" s="177" t="s">
        <v>44</v>
      </c>
      <c r="AN290" s="178" t="s">
        <v>12</v>
      </c>
      <c r="AO290" s="179" t="s">
        <v>51</v>
      </c>
      <c r="AP290" s="180" t="s">
        <v>44</v>
      </c>
      <c r="AQ290" s="183" t="s">
        <v>13</v>
      </c>
      <c r="AR290" s="201"/>
      <c r="AS290" s="204"/>
      <c r="AT290" s="186">
        <f>COUNT(C289:AG289)</f>
        <v>29</v>
      </c>
      <c r="AU290" s="155">
        <f>AT290-AR292</f>
        <v>29</v>
      </c>
      <c r="AV290" s="170">
        <f>SUM(AU$8:AU293)</f>
        <v>846</v>
      </c>
      <c r="AW290" s="155">
        <f>AT290-AR294</f>
        <v>29</v>
      </c>
      <c r="AX290" s="170">
        <f>SUM(AW$8:AW293)</f>
        <v>846</v>
      </c>
      <c r="AY290" s="170">
        <f>COUNTIF(C293:AG293,"○")+COUNTIF(C293:AG293,"●")</f>
        <v>0</v>
      </c>
      <c r="AZ290" s="170">
        <f>SUM(AY$9:AY294)</f>
        <v>0</v>
      </c>
      <c r="BA290" s="170">
        <f>COUNTIF(C295:AG295,"○")+COUNTIF(C295:AG295,"●")</f>
        <v>0</v>
      </c>
      <c r="BB290" s="170">
        <f>SUM(BA$10:BA295)</f>
        <v>0</v>
      </c>
      <c r="BC290" s="125">
        <f>COUNTIF(C290:AG290,"土")+COUNTIF(C290:AG290,"日")</f>
        <v>8</v>
      </c>
      <c r="BD290" s="137"/>
      <c r="BE290" s="137"/>
      <c r="BF290" s="125" t="str">
        <f ca="1">IF(OR(BD291/AU290&lt;0.285,BD291=0),"特例","特例なし")</f>
        <v>特例</v>
      </c>
      <c r="BG290" s="125" t="str">
        <f ca="1">IF(OR(BE291/AW290&lt;0.285,BE291=0),"特例","特例なし")</f>
        <v>特例</v>
      </c>
      <c r="BH290" s="171" t="s">
        <v>108</v>
      </c>
      <c r="BI290" s="173">
        <f>ABS(IF(WEEKDAY(C288,3)=0,7,WEEKDAY(C288,3)-7))</f>
        <v>6</v>
      </c>
      <c r="BJ290" s="125">
        <f ca="1">IF($AO$340="計画",IF(AU290=0,1,IF(AO293="達成",1,IF(AO293="達成※",1,0))),IF(AW290=0,1,IF(AO295="達成",1,IF(AO295="達成※",1,0))))</f>
        <v>0</v>
      </c>
      <c r="BK290" s="125">
        <f ca="1">IF($AO$340="計画",IF(COUNTIF(AH294:AL294,"未")=0,1,0),IF(COUNTIF(AH296:AL296,"未")=0,1,0))</f>
        <v>0</v>
      </c>
    </row>
    <row r="291" spans="1:63" ht="28.5" outlineLevel="1">
      <c r="A291" s="12"/>
      <c r="B291" s="169" t="s">
        <v>3</v>
      </c>
      <c r="C291" s="167" t="str">
        <f>IFERROR(VLOOKUP(C289,祝日一覧!$A:$C,3,FALSE),"")</f>
        <v/>
      </c>
      <c r="D291" s="167" t="str">
        <f>IFERROR(VLOOKUP(D289,祝日一覧!$A:$C,3,FALSE),"")</f>
        <v/>
      </c>
      <c r="E291" s="167" t="str">
        <f>IFERROR(VLOOKUP(E289,祝日一覧!$A:$C,3,FALSE),"")</f>
        <v/>
      </c>
      <c r="F291" s="167" t="str">
        <f>IFERROR(VLOOKUP(F289,祝日一覧!$A:$C,3,FALSE),"")</f>
        <v/>
      </c>
      <c r="G291" s="167" t="str">
        <f>IFERROR(VLOOKUP(G289,祝日一覧!$A:$C,3,FALSE),"")</f>
        <v/>
      </c>
      <c r="H291" s="167" t="str">
        <f>IFERROR(VLOOKUP(H289,祝日一覧!$A:$C,3,FALSE),"")</f>
        <v/>
      </c>
      <c r="I291" s="167" t="str">
        <f>IFERROR(VLOOKUP(I289,祝日一覧!$A:$C,3,FALSE),"")</f>
        <v/>
      </c>
      <c r="J291" s="167" t="str">
        <f>IFERROR(VLOOKUP(J289,祝日一覧!$A:$C,3,FALSE),"")</f>
        <v/>
      </c>
      <c r="K291" s="167" t="str">
        <f>IFERROR(VLOOKUP(K289,祝日一覧!$A:$C,3,FALSE),"")</f>
        <v/>
      </c>
      <c r="L291" s="167" t="str">
        <f>IFERROR(VLOOKUP(L289,祝日一覧!$A:$C,3,FALSE),"")</f>
        <v/>
      </c>
      <c r="M291" s="167" t="str">
        <f>IFERROR(VLOOKUP(M289,祝日一覧!$A:$C,3,FALSE),"")</f>
        <v>建国記念の日</v>
      </c>
      <c r="N291" s="167" t="str">
        <f>IFERROR(VLOOKUP(N289,祝日一覧!$A:$C,3,FALSE),"")</f>
        <v/>
      </c>
      <c r="O291" s="167" t="str">
        <f>IFERROR(VLOOKUP(O289,祝日一覧!$A:$C,3,FALSE),"")</f>
        <v/>
      </c>
      <c r="P291" s="167" t="str">
        <f>IFERROR(VLOOKUP(P289,祝日一覧!$A:$C,3,FALSE),"")</f>
        <v/>
      </c>
      <c r="Q291" s="167" t="str">
        <f>IFERROR(VLOOKUP(Q289,祝日一覧!$A:$C,3,FALSE),"")</f>
        <v/>
      </c>
      <c r="R291" s="167" t="str">
        <f>IFERROR(VLOOKUP(R289,祝日一覧!$A:$C,3,FALSE),"")</f>
        <v/>
      </c>
      <c r="S291" s="167" t="str">
        <f>IFERROR(VLOOKUP(S289,祝日一覧!$A:$C,3,FALSE),"")</f>
        <v/>
      </c>
      <c r="T291" s="167" t="str">
        <f>IFERROR(VLOOKUP(T289,祝日一覧!$A:$C,3,FALSE),"")</f>
        <v/>
      </c>
      <c r="U291" s="167" t="str">
        <f>IFERROR(VLOOKUP(U289,祝日一覧!$A:$C,3,FALSE),"")</f>
        <v/>
      </c>
      <c r="V291" s="167" t="str">
        <f>IFERROR(VLOOKUP(V289,祝日一覧!$A:$C,3,FALSE),"")</f>
        <v/>
      </c>
      <c r="W291" s="167" t="str">
        <f>IFERROR(VLOOKUP(W289,祝日一覧!$A:$C,3,FALSE),"")</f>
        <v/>
      </c>
      <c r="X291" s="167" t="str">
        <f>IFERROR(VLOOKUP(X289,祝日一覧!$A:$C,3,FALSE),"")</f>
        <v/>
      </c>
      <c r="Y291" s="167" t="str">
        <f>IFERROR(VLOOKUP(Y289,祝日一覧!$A:$C,3,FALSE),"")</f>
        <v>天皇誕生日</v>
      </c>
      <c r="Z291" s="167" t="str">
        <f>IFERROR(VLOOKUP(Z289,祝日一覧!$A:$C,3,FALSE),"")</f>
        <v/>
      </c>
      <c r="AA291" s="167" t="str">
        <f>IFERROR(VLOOKUP(AA289,祝日一覧!$A:$C,3,FALSE),"")</f>
        <v/>
      </c>
      <c r="AB291" s="167" t="str">
        <f>IFERROR(VLOOKUP(AB289,祝日一覧!$A:$C,3,FALSE),"")</f>
        <v/>
      </c>
      <c r="AC291" s="167" t="str">
        <f>IFERROR(VLOOKUP(AC289,祝日一覧!$A:$C,3,FALSE),"")</f>
        <v/>
      </c>
      <c r="AD291" s="167" t="str">
        <f>IFERROR(VLOOKUP(AD289,祝日一覧!$A:$C,3,FALSE),"")</f>
        <v/>
      </c>
      <c r="AE291" s="167" t="str">
        <f>IFERROR(VLOOKUP(AE289,祝日一覧!$A:$C,3,FALSE),"")</f>
        <v/>
      </c>
      <c r="AF291" s="167" t="str">
        <f>IFERROR(VLOOKUP(AF289,祝日一覧!$A:$C,3,FALSE),"")</f>
        <v/>
      </c>
      <c r="AG291" s="168" t="str">
        <f>IFERROR(VLOOKUP(AG289,祝日一覧!$A:$C,3,FALSE),"")</f>
        <v/>
      </c>
      <c r="AH291" s="194"/>
      <c r="AI291" s="195"/>
      <c r="AJ291" s="195"/>
      <c r="AK291" s="195"/>
      <c r="AL291" s="196"/>
      <c r="AM291" s="177"/>
      <c r="AN291" s="178"/>
      <c r="AO291" s="179"/>
      <c r="AP291" s="181"/>
      <c r="AQ291" s="184"/>
      <c r="AR291" s="39" t="s">
        <v>84</v>
      </c>
      <c r="AS291" s="40" t="s">
        <v>84</v>
      </c>
      <c r="AT291" s="186"/>
      <c r="AU291" s="156"/>
      <c r="AV291" s="170"/>
      <c r="AW291" s="156"/>
      <c r="AX291" s="170"/>
      <c r="AY291" s="170"/>
      <c r="AZ291" s="170"/>
      <c r="BA291" s="170"/>
      <c r="BB291" s="170"/>
      <c r="BC291" s="125"/>
      <c r="BD291" s="174">
        <f ca="1">BC290-AS292</f>
        <v>8</v>
      </c>
      <c r="BE291" s="174">
        <f ca="1">BC290-AS294</f>
        <v>8</v>
      </c>
      <c r="BF291" s="125"/>
      <c r="BG291" s="125"/>
      <c r="BH291" s="172"/>
      <c r="BI291" s="173">
        <f>WEEKDAY(C287,3)</f>
        <v>5</v>
      </c>
      <c r="BJ291" s="125"/>
      <c r="BK291" s="125"/>
    </row>
    <row r="292" spans="1:63" ht="54" outlineLevel="1">
      <c r="A292" s="43"/>
      <c r="B292" s="169"/>
      <c r="C292" s="167"/>
      <c r="D292" s="167"/>
      <c r="E292" s="167"/>
      <c r="F292" s="167"/>
      <c r="G292" s="167"/>
      <c r="H292" s="167"/>
      <c r="I292" s="167"/>
      <c r="J292" s="167"/>
      <c r="K292" s="167"/>
      <c r="L292" s="167"/>
      <c r="M292" s="167"/>
      <c r="N292" s="167"/>
      <c r="O292" s="167"/>
      <c r="P292" s="167"/>
      <c r="Q292" s="167"/>
      <c r="R292" s="167"/>
      <c r="S292" s="167"/>
      <c r="T292" s="167"/>
      <c r="U292" s="167"/>
      <c r="V292" s="167"/>
      <c r="W292" s="167"/>
      <c r="X292" s="167"/>
      <c r="Y292" s="167"/>
      <c r="Z292" s="167"/>
      <c r="AA292" s="167"/>
      <c r="AB292" s="167"/>
      <c r="AC292" s="167"/>
      <c r="AD292" s="167"/>
      <c r="AE292" s="167"/>
      <c r="AF292" s="167"/>
      <c r="AG292" s="168"/>
      <c r="AH292" s="86" t="str">
        <f>IF($BI290=7,DBCS(1&amp;"日～"&amp;7&amp;"日"),DBCS("前"&amp;DAY(EOMONTH($C288-1,0))-6+$BI290&amp;"日～"&amp;$BI290&amp;"日"))</f>
        <v>前３１日～６日</v>
      </c>
      <c r="AI292" s="45" t="str">
        <f>DBCS($BI290+1&amp;"日～"&amp;$BI290+7&amp;"日")</f>
        <v>７日～１３日</v>
      </c>
      <c r="AJ292" s="45" t="str">
        <f>DBCS($BI290+8&amp;"日～"&amp;$BI290+14&amp;"日")</f>
        <v>１４日～２０日</v>
      </c>
      <c r="AK292" s="45" t="str">
        <f>DBCS($BI290+15&amp;"日～"&amp;$BI290+21&amp;"日")</f>
        <v>２１日～２７日</v>
      </c>
      <c r="AL292" s="46" t="str">
        <f>IF(AND(BI290=7,BI293=0),"-",IF($BI295=3,"-",DBCS($BI290+22&amp;"日～"&amp;$BI290+28&amp;"日")))</f>
        <v>-</v>
      </c>
      <c r="AM292" s="177"/>
      <c r="AN292" s="178"/>
      <c r="AO292" s="179"/>
      <c r="AP292" s="182"/>
      <c r="AQ292" s="185"/>
      <c r="AR292" s="39">
        <f>COUNTIF(C293:AG294,"外")</f>
        <v>0</v>
      </c>
      <c r="AS292" s="40">
        <f ca="1">COUNTIF(OFFSET(C293,0,MAX(5-WEEKDAY(C288,3),0),1,MIN(7-WEEKDAY(C288,3),2)),"外")+COUNTIF(OFFSET(C293,0,MAX(5-WEEKDAY(C288,3),0)+7,1,2),"外")+COUNTIF(OFFSET(C293,0,MAX(5-WEEKDAY(C288,3),0)+14,1,2),"外")+COUNTIF(OFFSET(C293,0,MAX(5-WEEKDAY(C288,3),0)+21,1,2),"外")+IF(BI292-BI290&lt;27,0,COUNTIF(OFFSET(C293,0,BI290+26,1,MIN(7-BI293,2)),"外"))</f>
        <v>0</v>
      </c>
      <c r="AT292" s="186"/>
      <c r="AU292" s="156"/>
      <c r="AV292" s="170"/>
      <c r="AW292" s="156"/>
      <c r="AX292" s="170"/>
      <c r="AY292" s="170"/>
      <c r="AZ292" s="170"/>
      <c r="BA292" s="170"/>
      <c r="BB292" s="170"/>
      <c r="BC292" s="125"/>
      <c r="BD292" s="175"/>
      <c r="BE292" s="175"/>
      <c r="BF292" s="125"/>
      <c r="BG292" s="125"/>
      <c r="BH292" s="47" t="s">
        <v>109</v>
      </c>
      <c r="BI292" s="48">
        <f>DAY(EOMONTH(C288,0))</f>
        <v>29</v>
      </c>
      <c r="BJ292" s="125"/>
      <c r="BK292" s="125"/>
    </row>
    <row r="293" spans="1:63" ht="26.45" customHeight="1" outlineLevel="1">
      <c r="A293" s="52"/>
      <c r="B293" s="161" t="s">
        <v>88</v>
      </c>
      <c r="C293" s="123"/>
      <c r="D293" s="123"/>
      <c r="E293" s="123"/>
      <c r="F293" s="123"/>
      <c r="G293" s="123"/>
      <c r="H293" s="123"/>
      <c r="I293" s="123"/>
      <c r="J293" s="123"/>
      <c r="K293" s="123"/>
      <c r="L293" s="123"/>
      <c r="M293" s="123"/>
      <c r="N293" s="123"/>
      <c r="O293" s="123"/>
      <c r="P293" s="123"/>
      <c r="Q293" s="123"/>
      <c r="R293" s="123"/>
      <c r="S293" s="123"/>
      <c r="T293" s="123"/>
      <c r="U293" s="123"/>
      <c r="V293" s="123"/>
      <c r="W293" s="123"/>
      <c r="X293" s="123"/>
      <c r="Y293" s="123"/>
      <c r="Z293" s="123"/>
      <c r="AA293" s="123"/>
      <c r="AB293" s="123"/>
      <c r="AC293" s="123"/>
      <c r="AD293" s="123"/>
      <c r="AE293" s="123"/>
      <c r="AF293" s="123"/>
      <c r="AG293" s="143"/>
      <c r="AH293" s="53">
        <f ca="1">IF(BI290=7,COUNTIF(OFFSET($C293,0,0,1,$BI290),"○")+COUNTIF(OFFSET($C293,0,$BI290,1,7),"●"),COUNTIF(OFFSET($C293,0,0,1,$BI290),"○")+COUNTIF(OFFSET($C293,-10,DAY(EOMONTH(C288-1,0))-7+BI290,1,7-$BI290),"○")+COUNTIF(OFFSET(C293,0,BI290,1,7),"●"))</f>
        <v>0</v>
      </c>
      <c r="AI293" s="54">
        <f ca="1">COUNTIF(OFFSET($C293,0,$BI290,1,7),"○")+COUNTIF(OFFSET($C293,0,$BI290+7,1,7),"●")</f>
        <v>0</v>
      </c>
      <c r="AJ293" s="54">
        <f ca="1">COUNTIF(OFFSET($C293,0,$BI290+7,1,7),"○")+COUNTIF(OFFSET($C293,0,$BI290+14,1,7),"●")</f>
        <v>0</v>
      </c>
      <c r="AK293" s="54">
        <f ca="1">IF(BI295=3,COUNTIF(OFFSET($C293,0,$BI290+14,1,7),"○")+IFERROR(COUNTIF(OFFSET(C293,0,BI290+22,1,BI293),"●"),0)+COUNTIF(OFFSET(C293,10,0,1,7-BI293),"●"),COUNTIF(OFFSET($C293,0,$BI290+14,1,7),"○")+COUNTIF(OFFSET($C293,0,$BI290+21,1,7),"●"))</f>
        <v>0</v>
      </c>
      <c r="AL293" s="55" t="str">
        <f ca="1">IF((BI295+SIGN(BI290))&lt;5,"-",IF(BI293=0,COUNTIF(OFFSET(C293,0,BI290+21,1,7),"○")+COUNTIF(OFFSET(C293,10,0,1,7-BI293),"●"),COUNTIF(OFFSET(C293,0,BI290+21,1,7),"○")+COUNTIF(OFFSET(C293,0,BI290+28,1,BI293),"●")+COUNTIF(OFFSET(C293,10,1,7-BI293,),"●")))</f>
        <v>-</v>
      </c>
      <c r="AM293" s="145">
        <f>AY290</f>
        <v>0</v>
      </c>
      <c r="AN293" s="147">
        <f>IF(AU290=0,"対象外",AM293/AU290)</f>
        <v>0</v>
      </c>
      <c r="AO293" s="149" t="str">
        <f ca="1">IF(AU290=0,"対象外",IF(AM293/AU290&gt;=0.285,"達成",IF(AM293&gt;=BF293,"達成※","未")))</f>
        <v>未</v>
      </c>
      <c r="AP293" s="151">
        <f>AZ290</f>
        <v>0</v>
      </c>
      <c r="AQ293" s="153">
        <f>IFERROR(AP293/AV290,"")</f>
        <v>0</v>
      </c>
      <c r="AR293" s="39" t="s">
        <v>85</v>
      </c>
      <c r="AS293" s="40" t="s">
        <v>85</v>
      </c>
      <c r="AT293" s="186"/>
      <c r="AU293" s="156"/>
      <c r="AV293" s="170"/>
      <c r="AW293" s="156"/>
      <c r="AX293" s="170"/>
      <c r="AY293" s="170"/>
      <c r="AZ293" s="170"/>
      <c r="BA293" s="170"/>
      <c r="BB293" s="170"/>
      <c r="BC293" s="125"/>
      <c r="BD293" s="175"/>
      <c r="BE293" s="175"/>
      <c r="BF293" s="125">
        <f ca="1">IF(OR(BD291/AU290&lt;0.285,BD291=0),BD291,"-")</f>
        <v>8</v>
      </c>
      <c r="BG293" s="174">
        <f ca="1">IF(OR(BE291/AW290&lt;0.285,BE291=0),BE291,"-")</f>
        <v>8</v>
      </c>
      <c r="BH293" s="56" t="s">
        <v>110</v>
      </c>
      <c r="BI293" s="57">
        <f>MOD(BI292-BI290,7)</f>
        <v>2</v>
      </c>
      <c r="BJ293" s="125"/>
      <c r="BK293" s="125"/>
    </row>
    <row r="294" spans="1:63" ht="12.95" customHeight="1" outlineLevel="1">
      <c r="A294" s="52"/>
      <c r="B294" s="161"/>
      <c r="C294" s="123"/>
      <c r="D294" s="123"/>
      <c r="E294" s="123"/>
      <c r="F294" s="123"/>
      <c r="G294" s="123"/>
      <c r="H294" s="123"/>
      <c r="I294" s="123"/>
      <c r="J294" s="123"/>
      <c r="K294" s="123"/>
      <c r="L294" s="123"/>
      <c r="M294" s="123"/>
      <c r="N294" s="123"/>
      <c r="O294" s="123"/>
      <c r="P294" s="123"/>
      <c r="Q294" s="123"/>
      <c r="R294" s="123"/>
      <c r="S294" s="123"/>
      <c r="T294" s="123"/>
      <c r="U294" s="123"/>
      <c r="V294" s="123"/>
      <c r="W294" s="123"/>
      <c r="X294" s="123"/>
      <c r="Y294" s="123"/>
      <c r="Z294" s="123"/>
      <c r="AA294" s="123"/>
      <c r="AB294" s="123"/>
      <c r="AC294" s="123"/>
      <c r="AD294" s="123"/>
      <c r="AE294" s="123"/>
      <c r="AF294" s="123"/>
      <c r="AG294" s="143"/>
      <c r="AH294" s="58" t="str">
        <f ca="1">IF(BI290=1,
IF((2-COUNTIF(OFFSET(C293,0,0,1,1),"外")-COUNTIF(OFFSET(C293,-10,BI282-1),"外"))&lt;=AH293,"達成","未"),
IF((2-COUNTIF(OFFSET(C293,0,MAX(5-WEEKDAY(C288,3),0),1,2),"外"))&lt;=AH293,"達成","未"))</f>
        <v>未</v>
      </c>
      <c r="AI294" s="54" t="str">
        <f ca="1">IF((2-COUNTIF(OFFSET($C293,0,$BI290+5,1,2),"外"))&lt;=AI293,"達成","未")</f>
        <v>未</v>
      </c>
      <c r="AJ294" s="54" t="str">
        <f ca="1">IF((2-COUNTIF(OFFSET($C293,0,$BI290+12,1,2),"外"))&lt;=AJ293,"達成","未")</f>
        <v>未</v>
      </c>
      <c r="AK294" s="54" t="str">
        <f ca="1">IF((2-COUNTIF(OFFSET($C293,0,$BI290+19,1,2),"外"))&lt;=AK293,"達成","未")</f>
        <v>未</v>
      </c>
      <c r="AL294" s="55" t="str">
        <f ca="1">IF((BI295+SIGN(BI290))&lt;5,"-",IF((2-COUNTIF(OFFSET($C293,0,$BI290+26,1,2),"外"))&lt;=AL293,"達成","未"))</f>
        <v>-</v>
      </c>
      <c r="AM294" s="163"/>
      <c r="AN294" s="164"/>
      <c r="AO294" s="165"/>
      <c r="AP294" s="166"/>
      <c r="AQ294" s="187"/>
      <c r="AR294" s="188">
        <f>COUNTIF(C295:AG296,"外")</f>
        <v>0</v>
      </c>
      <c r="AS294" s="190">
        <f ca="1">COUNTIF(OFFSET(C295,0,MAX(5-WEEKDAY(C288,3),0),1,MIN(7-WEEKDAY(C288,3),2)),"外")+COUNTIF(OFFSET(C295,0,MAX(5-WEEKDAY(C288,3),0)+7,1,2),"外")+COUNTIF(OFFSET(C295,0,MAX(5-WEEKDAY(C288,3),0)+14,1,2),"外")+COUNTIF(OFFSET(C295,0,MAX(5-WEEKDAY(C288,3),0)+21,1,2),"外")+IF(BI292-BI290&lt;27,0,COUNTIF(OFFSET(C295,0,BI290+26,1,MIN(7-BI293,2)),"外"))</f>
        <v>0</v>
      </c>
      <c r="AT294" s="186"/>
      <c r="AU294" s="156"/>
      <c r="AV294" s="170"/>
      <c r="AW294" s="156"/>
      <c r="AX294" s="170"/>
      <c r="AY294" s="170"/>
      <c r="AZ294" s="170"/>
      <c r="BA294" s="170"/>
      <c r="BB294" s="170"/>
      <c r="BC294" s="125"/>
      <c r="BD294" s="175"/>
      <c r="BE294" s="175"/>
      <c r="BF294" s="125"/>
      <c r="BG294" s="175"/>
      <c r="BH294" s="59" t="s">
        <v>112</v>
      </c>
      <c r="BI294" s="57">
        <f>SIGN(BI290)+SIGN(BI293)+BI295</f>
        <v>5</v>
      </c>
      <c r="BJ294" s="125"/>
      <c r="BK294" s="125"/>
    </row>
    <row r="295" spans="1:63" ht="26.45" customHeight="1" outlineLevel="1">
      <c r="A295" s="52"/>
      <c r="B295" s="161" t="s">
        <v>137</v>
      </c>
      <c r="C295" s="123"/>
      <c r="D295" s="123"/>
      <c r="E295" s="123"/>
      <c r="F295" s="123"/>
      <c r="G295" s="123"/>
      <c r="H295" s="123"/>
      <c r="I295" s="123"/>
      <c r="J295" s="123"/>
      <c r="K295" s="123"/>
      <c r="L295" s="123"/>
      <c r="M295" s="123"/>
      <c r="N295" s="123"/>
      <c r="O295" s="123"/>
      <c r="P295" s="123"/>
      <c r="Q295" s="123"/>
      <c r="R295" s="123"/>
      <c r="S295" s="123"/>
      <c r="T295" s="123"/>
      <c r="U295" s="123"/>
      <c r="V295" s="123"/>
      <c r="W295" s="123"/>
      <c r="X295" s="123"/>
      <c r="Y295" s="123"/>
      <c r="Z295" s="123"/>
      <c r="AA295" s="123"/>
      <c r="AB295" s="123"/>
      <c r="AC295" s="123"/>
      <c r="AD295" s="123"/>
      <c r="AE295" s="123"/>
      <c r="AF295" s="123"/>
      <c r="AG295" s="143"/>
      <c r="AH295" s="53">
        <f ca="1">IF(BI290=7,COUNTIF(OFFSET($C295,0,0,1,$BI290),"○")+COUNTIF(OFFSET($C295,0,$BI290,1,7),"●"),COUNTIF(OFFSET($C295,0,0,1,$BI290),"○")+COUNTIF(OFFSET($C295,-10,DAY(EOMONTH(C288-1,0))-7+BI290,1,7-$BI290),"○")+COUNTIF(OFFSET(C295,0,BI290,1,7),"●"))</f>
        <v>0</v>
      </c>
      <c r="AI295" s="60">
        <f ca="1">COUNTIF(OFFSET($C295,0,$BI290,1,7),"○")+COUNTIF(OFFSET($C295,0,$BI290+7,1,7),"●")</f>
        <v>0</v>
      </c>
      <c r="AJ295" s="60">
        <f ca="1">COUNTIF(OFFSET($C295,0,$BI290+7,1,7),"○")+COUNTIF(OFFSET($C295,0,$BI290+14,1,7),"●")</f>
        <v>0</v>
      </c>
      <c r="AK295" s="60">
        <f ca="1">IF(BI295=3,COUNTIF(OFFSET($C295,0,$BI290+14,1,7),"○")+IFERROR(COUNTIF(OFFSET(C295,0,BI290+22,1,BI293),"●"),0)+COUNTIF(OFFSET(C295,10,0,1,7-BI293),"●"),COUNTIF(OFFSET($C295,0,$BI290+14,1,7),"○")+COUNTIF(OFFSET($C295,0,$BI290+21,1,7),"●"))</f>
        <v>0</v>
      </c>
      <c r="AL295" s="61" t="str">
        <f ca="1">IF((BI295+SIGN(BI290))&lt;5,"-",IF(BI293=0,COUNTIF(OFFSET(C295,0,BI290+21,1,7),"○")+COUNTIF(OFFSET(C295,10,0,1,7-BI293),"●"),COUNTIF(OFFSET(C295,0,BI290+21,1,7),"○")+COUNTIF(OFFSET(C295,0,BI290+28,1,BI293),"●")+COUNTIF(OFFSET(C295,10,1,7-BI293,),"●")))</f>
        <v>-</v>
      </c>
      <c r="AM295" s="145">
        <f>BA290</f>
        <v>0</v>
      </c>
      <c r="AN295" s="147">
        <f>IF(AU290=0,"対象外",AM295/AU290)</f>
        <v>0</v>
      </c>
      <c r="AO295" s="149" t="str">
        <f ca="1">IF(AU290=0,"対象外",IF(AM295/AU290&gt;=0.285,"達成",IF(AM295&gt;=BF293,"達成※","未")))</f>
        <v>未</v>
      </c>
      <c r="AP295" s="151">
        <f>BB290</f>
        <v>0</v>
      </c>
      <c r="AQ295" s="153">
        <f>IFERROR(AP295/AV290,"")</f>
        <v>0</v>
      </c>
      <c r="AR295" s="189"/>
      <c r="AS295" s="191"/>
      <c r="AT295" s="186"/>
      <c r="AU295" s="157"/>
      <c r="AV295" s="170"/>
      <c r="AW295" s="157"/>
      <c r="AX295" s="170"/>
      <c r="AY295" s="170"/>
      <c r="AZ295" s="170"/>
      <c r="BA295" s="170"/>
      <c r="BB295" s="170"/>
      <c r="BC295" s="125"/>
      <c r="BD295" s="176"/>
      <c r="BE295" s="176"/>
      <c r="BF295" s="125"/>
      <c r="BG295" s="176"/>
      <c r="BH295" s="63" t="s">
        <v>111</v>
      </c>
      <c r="BI295" s="92">
        <f>ROUNDDOWN((BI292-BI290)/7,0)</f>
        <v>3</v>
      </c>
      <c r="BJ295" s="125"/>
      <c r="BK295" s="125"/>
    </row>
    <row r="296" spans="1:63" ht="14.25" outlineLevel="1" thickBot="1">
      <c r="A296" s="52"/>
      <c r="B296" s="162"/>
      <c r="C296" s="142"/>
      <c r="D296" s="142"/>
      <c r="E296" s="142"/>
      <c r="F296" s="142"/>
      <c r="G296" s="142"/>
      <c r="H296" s="142"/>
      <c r="I296" s="142"/>
      <c r="J296" s="142"/>
      <c r="K296" s="142"/>
      <c r="L296" s="142"/>
      <c r="M296" s="142"/>
      <c r="N296" s="142"/>
      <c r="O296" s="142"/>
      <c r="P296" s="142"/>
      <c r="Q296" s="142"/>
      <c r="R296" s="142"/>
      <c r="S296" s="142"/>
      <c r="T296" s="142"/>
      <c r="U296" s="142"/>
      <c r="V296" s="142"/>
      <c r="W296" s="142"/>
      <c r="X296" s="142"/>
      <c r="Y296" s="142"/>
      <c r="Z296" s="142"/>
      <c r="AA296" s="142"/>
      <c r="AB296" s="142"/>
      <c r="AC296" s="142"/>
      <c r="AD296" s="142"/>
      <c r="AE296" s="142"/>
      <c r="AF296" s="142"/>
      <c r="AG296" s="144"/>
      <c r="AH296" s="77" t="str">
        <f ca="1">IF(BI290=1,
IF((2-COUNTIF(OFFSET(C295,0,0,1,1),"外")-COUNTIF(OFFSET(C295,-10,BI282-1),"外"))&lt;=AH295,"達成","未"),
IF((2-COUNTIF(OFFSET(C295,0,MAX(5-WEEKDAY(C288,3),0),1,2),"外"))&lt;=AH295,"達成","未"))</f>
        <v>未</v>
      </c>
      <c r="AI296" s="66" t="str">
        <f ca="1">IF((2-COUNTIF(OFFSET($C295,0,$BI290+5,1,2),"外"))&lt;=AI295,"達成","未")</f>
        <v>未</v>
      </c>
      <c r="AJ296" s="66" t="str">
        <f ca="1">IF((2-COUNTIF(OFFSET($C295,0,$BI290+12,1,2),"外"))&lt;=AJ295,"達成","未")</f>
        <v>未</v>
      </c>
      <c r="AK296" s="66" t="str">
        <f ca="1">IF((2-COUNTIF(OFFSET($C295,0,$BI290+19,1,2),"外"))&lt;=AK295,"達成","未")</f>
        <v>未</v>
      </c>
      <c r="AL296" s="67" t="str">
        <f ca="1">IF((BI295+SIGN(BI290))&lt;5,"-",IF((2-COUNTIF(OFFSET($C295,0,$BI290+26,1,2),"外"))&lt;=AL295,"達成","未"))</f>
        <v>-</v>
      </c>
      <c r="AM296" s="146"/>
      <c r="AN296" s="148"/>
      <c r="AO296" s="150"/>
      <c r="AP296" s="152"/>
      <c r="AQ296" s="154"/>
      <c r="AR296" s="68"/>
      <c r="AS296" s="68"/>
      <c r="AT296" s="22"/>
      <c r="AU296" s="22"/>
      <c r="AV296" s="22"/>
      <c r="AW296" s="22"/>
      <c r="AX296" s="22"/>
      <c r="AY296" s="22"/>
      <c r="AZ296" s="22"/>
      <c r="BA296" s="22"/>
      <c r="BB296" s="22"/>
      <c r="BC296" s="69"/>
      <c r="BD296" s="69"/>
      <c r="BE296" s="69"/>
      <c r="BF296" s="69"/>
      <c r="BG296" s="69"/>
      <c r="BH296" s="69"/>
      <c r="BI296" s="69"/>
      <c r="BJ296" s="69"/>
      <c r="BK296" s="18"/>
    </row>
    <row r="297" spans="1:63" ht="14.25" outlineLevel="1" thickBot="1">
      <c r="A297" s="12"/>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c r="AG297" s="14"/>
      <c r="AZ297" s="16"/>
      <c r="BA297" s="16"/>
      <c r="BB297" s="16"/>
    </row>
    <row r="298" spans="1:63" ht="12.95" customHeight="1" outlineLevel="1">
      <c r="A298" s="12"/>
      <c r="B298" s="29" t="s">
        <v>0</v>
      </c>
      <c r="C298" s="207">
        <f>DATE(YEAR(C288),MONTH(C288)+1,DAY(C288))</f>
        <v>46813</v>
      </c>
      <c r="D298" s="207"/>
      <c r="E298" s="207"/>
      <c r="F298" s="207"/>
      <c r="G298" s="207"/>
      <c r="H298" s="207"/>
      <c r="I298" s="207"/>
      <c r="J298" s="207"/>
      <c r="K298" s="207"/>
      <c r="L298" s="207"/>
      <c r="M298" s="207"/>
      <c r="N298" s="207"/>
      <c r="O298" s="207"/>
      <c r="P298" s="207"/>
      <c r="Q298" s="207"/>
      <c r="R298" s="207"/>
      <c r="S298" s="207"/>
      <c r="T298" s="207"/>
      <c r="U298" s="207"/>
      <c r="V298" s="207"/>
      <c r="W298" s="207"/>
      <c r="X298" s="207"/>
      <c r="Y298" s="207"/>
      <c r="Z298" s="207"/>
      <c r="AA298" s="207"/>
      <c r="AB298" s="207"/>
      <c r="AC298" s="207"/>
      <c r="AD298" s="207"/>
      <c r="AE298" s="207"/>
      <c r="AF298" s="207"/>
      <c r="AG298" s="229"/>
      <c r="AH298" s="230" t="s">
        <v>136</v>
      </c>
      <c r="AI298" s="210"/>
      <c r="AJ298" s="210"/>
      <c r="AK298" s="210"/>
      <c r="AL298" s="211"/>
      <c r="AM298" s="215" t="s">
        <v>50</v>
      </c>
      <c r="AN298" s="216"/>
      <c r="AO298" s="217"/>
      <c r="AP298" s="221" t="s">
        <v>11</v>
      </c>
      <c r="AQ298" s="222"/>
      <c r="AR298" s="199" t="s">
        <v>113</v>
      </c>
      <c r="AS298" s="202" t="s">
        <v>114</v>
      </c>
      <c r="AT298" s="205" t="s">
        <v>15</v>
      </c>
      <c r="AU298" s="155" t="s">
        <v>115</v>
      </c>
      <c r="AV298" s="197" t="s">
        <v>116</v>
      </c>
      <c r="AW298" s="155" t="s">
        <v>118</v>
      </c>
      <c r="AX298" s="197" t="s">
        <v>117</v>
      </c>
      <c r="AY298" s="155" t="s">
        <v>80</v>
      </c>
      <c r="AZ298" s="155" t="s">
        <v>81</v>
      </c>
      <c r="BA298" s="30" t="s">
        <v>82</v>
      </c>
      <c r="BB298" s="30" t="s">
        <v>83</v>
      </c>
      <c r="BC298" s="170" t="s">
        <v>52</v>
      </c>
      <c r="BD298" s="197" t="s">
        <v>119</v>
      </c>
      <c r="BE298" s="197" t="s">
        <v>120</v>
      </c>
      <c r="BF298" s="170" t="s">
        <v>121</v>
      </c>
      <c r="BG298" s="170" t="s">
        <v>122</v>
      </c>
      <c r="BH298" s="41"/>
      <c r="BI298" s="192" t="s">
        <v>100</v>
      </c>
      <c r="BJ298" s="170" t="s">
        <v>61</v>
      </c>
      <c r="BK298" s="125" t="s">
        <v>89</v>
      </c>
    </row>
    <row r="299" spans="1:63" outlineLevel="1">
      <c r="A299" s="12"/>
      <c r="B299" s="32" t="s">
        <v>1</v>
      </c>
      <c r="C299" s="33">
        <f>DATE(YEAR(C298),MONTH(C298),DAY(C298))</f>
        <v>46813</v>
      </c>
      <c r="D299" s="33">
        <f>IF(MONTH(DATE(YEAR(C299),MONTH(C299),DAY(C299)+1))=MONTH($C298),DATE(YEAR(C299),MONTH(C299),DAY(C299)+1),"")</f>
        <v>46814</v>
      </c>
      <c r="E299" s="33">
        <f t="shared" ref="E299:AG299" si="59">IF(MONTH(DATE(YEAR(D299),MONTH(D299),DAY(D299)+1))=MONTH($C298),DATE(YEAR(D299),MONTH(D299),DAY(D299)+1),"")</f>
        <v>46815</v>
      </c>
      <c r="F299" s="33">
        <f t="shared" si="59"/>
        <v>46816</v>
      </c>
      <c r="G299" s="33">
        <f t="shared" si="59"/>
        <v>46817</v>
      </c>
      <c r="H299" s="33">
        <f t="shared" si="59"/>
        <v>46818</v>
      </c>
      <c r="I299" s="33">
        <f t="shared" si="59"/>
        <v>46819</v>
      </c>
      <c r="J299" s="33">
        <f t="shared" si="59"/>
        <v>46820</v>
      </c>
      <c r="K299" s="33">
        <f t="shared" si="59"/>
        <v>46821</v>
      </c>
      <c r="L299" s="33">
        <f t="shared" si="59"/>
        <v>46822</v>
      </c>
      <c r="M299" s="33">
        <f t="shared" si="59"/>
        <v>46823</v>
      </c>
      <c r="N299" s="33">
        <f t="shared" si="59"/>
        <v>46824</v>
      </c>
      <c r="O299" s="33">
        <f t="shared" si="59"/>
        <v>46825</v>
      </c>
      <c r="P299" s="33">
        <f t="shared" si="59"/>
        <v>46826</v>
      </c>
      <c r="Q299" s="33">
        <f t="shared" si="59"/>
        <v>46827</v>
      </c>
      <c r="R299" s="33">
        <f t="shared" si="59"/>
        <v>46828</v>
      </c>
      <c r="S299" s="33">
        <f t="shared" si="59"/>
        <v>46829</v>
      </c>
      <c r="T299" s="33">
        <f t="shared" si="59"/>
        <v>46830</v>
      </c>
      <c r="U299" s="33">
        <f t="shared" si="59"/>
        <v>46831</v>
      </c>
      <c r="V299" s="33">
        <f t="shared" si="59"/>
        <v>46832</v>
      </c>
      <c r="W299" s="33">
        <f t="shared" si="59"/>
        <v>46833</v>
      </c>
      <c r="X299" s="33">
        <f t="shared" si="59"/>
        <v>46834</v>
      </c>
      <c r="Y299" s="33">
        <f t="shared" si="59"/>
        <v>46835</v>
      </c>
      <c r="Z299" s="33">
        <f t="shared" si="59"/>
        <v>46836</v>
      </c>
      <c r="AA299" s="33">
        <f t="shared" si="59"/>
        <v>46837</v>
      </c>
      <c r="AB299" s="33">
        <f t="shared" si="59"/>
        <v>46838</v>
      </c>
      <c r="AC299" s="33">
        <f t="shared" si="59"/>
        <v>46839</v>
      </c>
      <c r="AD299" s="33">
        <f t="shared" si="59"/>
        <v>46840</v>
      </c>
      <c r="AE299" s="33">
        <f t="shared" si="59"/>
        <v>46841</v>
      </c>
      <c r="AF299" s="33">
        <f t="shared" si="59"/>
        <v>46842</v>
      </c>
      <c r="AG299" s="34">
        <f t="shared" si="59"/>
        <v>46843</v>
      </c>
      <c r="AH299" s="231"/>
      <c r="AI299" s="213"/>
      <c r="AJ299" s="213"/>
      <c r="AK299" s="213"/>
      <c r="AL299" s="214"/>
      <c r="AM299" s="218"/>
      <c r="AN299" s="219"/>
      <c r="AO299" s="220"/>
      <c r="AP299" s="223"/>
      <c r="AQ299" s="224"/>
      <c r="AR299" s="200"/>
      <c r="AS299" s="203"/>
      <c r="AT299" s="206"/>
      <c r="AU299" s="157"/>
      <c r="AV299" s="137"/>
      <c r="AW299" s="157"/>
      <c r="AX299" s="137"/>
      <c r="AY299" s="157"/>
      <c r="AZ299" s="157"/>
      <c r="BA299" s="35" t="s">
        <v>78</v>
      </c>
      <c r="BB299" s="35" t="s">
        <v>79</v>
      </c>
      <c r="BC299" s="170"/>
      <c r="BD299" s="198"/>
      <c r="BE299" s="198"/>
      <c r="BF299" s="125"/>
      <c r="BG299" s="125"/>
      <c r="BH299" s="62"/>
      <c r="BI299" s="193"/>
      <c r="BJ299" s="170"/>
      <c r="BK299" s="125"/>
    </row>
    <row r="300" spans="1:63" ht="12.95" customHeight="1" outlineLevel="1">
      <c r="A300" s="12"/>
      <c r="B300" s="32" t="s">
        <v>2</v>
      </c>
      <c r="C300" s="78" t="str">
        <f t="shared" ref="C300:AG300" si="60">TEXT(C299,"aaa")</f>
        <v>水</v>
      </c>
      <c r="D300" s="78" t="str">
        <f t="shared" si="60"/>
        <v>木</v>
      </c>
      <c r="E300" s="78" t="str">
        <f t="shared" si="60"/>
        <v>金</v>
      </c>
      <c r="F300" s="78" t="str">
        <f t="shared" si="60"/>
        <v>土</v>
      </c>
      <c r="G300" s="78" t="str">
        <f t="shared" si="60"/>
        <v>日</v>
      </c>
      <c r="H300" s="78" t="str">
        <f t="shared" si="60"/>
        <v>月</v>
      </c>
      <c r="I300" s="78" t="str">
        <f t="shared" si="60"/>
        <v>火</v>
      </c>
      <c r="J300" s="78" t="str">
        <f t="shared" si="60"/>
        <v>水</v>
      </c>
      <c r="K300" s="78" t="str">
        <f t="shared" si="60"/>
        <v>木</v>
      </c>
      <c r="L300" s="78" t="str">
        <f t="shared" si="60"/>
        <v>金</v>
      </c>
      <c r="M300" s="78" t="str">
        <f t="shared" si="60"/>
        <v>土</v>
      </c>
      <c r="N300" s="78" t="str">
        <f t="shared" si="60"/>
        <v>日</v>
      </c>
      <c r="O300" s="78" t="str">
        <f t="shared" si="60"/>
        <v>月</v>
      </c>
      <c r="P300" s="78" t="str">
        <f t="shared" si="60"/>
        <v>火</v>
      </c>
      <c r="Q300" s="78" t="str">
        <f t="shared" si="60"/>
        <v>水</v>
      </c>
      <c r="R300" s="78" t="str">
        <f t="shared" si="60"/>
        <v>木</v>
      </c>
      <c r="S300" s="78" t="str">
        <f t="shared" si="60"/>
        <v>金</v>
      </c>
      <c r="T300" s="78" t="str">
        <f t="shared" si="60"/>
        <v>土</v>
      </c>
      <c r="U300" s="78" t="str">
        <f t="shared" si="60"/>
        <v>日</v>
      </c>
      <c r="V300" s="78" t="str">
        <f t="shared" si="60"/>
        <v>月</v>
      </c>
      <c r="W300" s="78" t="str">
        <f t="shared" si="60"/>
        <v>火</v>
      </c>
      <c r="X300" s="78" t="str">
        <f t="shared" si="60"/>
        <v>水</v>
      </c>
      <c r="Y300" s="78" t="str">
        <f t="shared" si="60"/>
        <v>木</v>
      </c>
      <c r="Z300" s="78" t="str">
        <f t="shared" si="60"/>
        <v>金</v>
      </c>
      <c r="AA300" s="78" t="str">
        <f t="shared" si="60"/>
        <v>土</v>
      </c>
      <c r="AB300" s="78" t="str">
        <f t="shared" si="60"/>
        <v>日</v>
      </c>
      <c r="AC300" s="78" t="str">
        <f t="shared" si="60"/>
        <v>月</v>
      </c>
      <c r="AD300" s="78" t="str">
        <f t="shared" si="60"/>
        <v>火</v>
      </c>
      <c r="AE300" s="78" t="str">
        <f t="shared" si="60"/>
        <v>水</v>
      </c>
      <c r="AF300" s="78" t="str">
        <f t="shared" si="60"/>
        <v>木</v>
      </c>
      <c r="AG300" s="87" t="str">
        <f t="shared" si="60"/>
        <v>金</v>
      </c>
      <c r="AH300" s="228" t="s">
        <v>90</v>
      </c>
      <c r="AI300" s="195" t="s">
        <v>91</v>
      </c>
      <c r="AJ300" s="195" t="s">
        <v>92</v>
      </c>
      <c r="AK300" s="195" t="s">
        <v>93</v>
      </c>
      <c r="AL300" s="196" t="s">
        <v>94</v>
      </c>
      <c r="AM300" s="177" t="s">
        <v>44</v>
      </c>
      <c r="AN300" s="178" t="s">
        <v>12</v>
      </c>
      <c r="AO300" s="179" t="s">
        <v>51</v>
      </c>
      <c r="AP300" s="180" t="s">
        <v>44</v>
      </c>
      <c r="AQ300" s="183" t="s">
        <v>13</v>
      </c>
      <c r="AR300" s="201"/>
      <c r="AS300" s="204"/>
      <c r="AT300" s="186">
        <f>COUNT(C299:AG299)</f>
        <v>31</v>
      </c>
      <c r="AU300" s="155">
        <f>AT300-AR302</f>
        <v>31</v>
      </c>
      <c r="AV300" s="170">
        <f>SUM(AU$8:AU303)</f>
        <v>877</v>
      </c>
      <c r="AW300" s="155">
        <f>AT300-AR304</f>
        <v>31</v>
      </c>
      <c r="AX300" s="170">
        <f>SUM(AW$8:AW303)</f>
        <v>877</v>
      </c>
      <c r="AY300" s="170">
        <f>COUNTIF(C303:AG303,"○")+COUNTIF(C303:AG303,"●")</f>
        <v>0</v>
      </c>
      <c r="AZ300" s="170">
        <f>SUM(AY$9:AY304)</f>
        <v>0</v>
      </c>
      <c r="BA300" s="170">
        <f>COUNTIF(C305:AG305,"○")+COUNTIF(C305:AG305,"●")</f>
        <v>0</v>
      </c>
      <c r="BB300" s="170">
        <f>SUM(BA$10:BA305)</f>
        <v>0</v>
      </c>
      <c r="BC300" s="125">
        <f>COUNTIF(C300:AG300,"土")+COUNTIF(C300:AG300,"日")</f>
        <v>8</v>
      </c>
      <c r="BD300" s="137"/>
      <c r="BE300" s="137"/>
      <c r="BF300" s="125" t="str">
        <f ca="1">IF(OR(BD301/AU300&lt;0.285,BD301=0),"特例","特例なし")</f>
        <v>特例</v>
      </c>
      <c r="BG300" s="125" t="str">
        <f ca="1">IF(OR(BE301/AW300&lt;0.285,BE301=0),"特例","特例なし")</f>
        <v>特例</v>
      </c>
      <c r="BH300" s="171" t="s">
        <v>108</v>
      </c>
      <c r="BI300" s="173">
        <f>ABS(IF(WEEKDAY(C298,3)=0,7,WEEKDAY(C298,3)-7))</f>
        <v>5</v>
      </c>
      <c r="BJ300" s="125">
        <f ca="1">IF($AO$340="計画",IF(AU300=0,1,IF(AO303="達成",1,IF(AO303="達成※",1,0))),IF(AW300=0,1,IF(AO305="達成",1,IF(AO305="達成※",1,0))))</f>
        <v>0</v>
      </c>
      <c r="BK300" s="125">
        <f ca="1">IF($AO$340="計画",IF(COUNTIF(AH304:AL304,"未")=0,1,0),IF(COUNTIF(AH306:AL306,"未")=0,1,0))</f>
        <v>0</v>
      </c>
    </row>
    <row r="301" spans="1:63" ht="28.5" outlineLevel="1">
      <c r="A301" s="12"/>
      <c r="B301" s="169" t="s">
        <v>3</v>
      </c>
      <c r="C301" s="167" t="str">
        <f>IFERROR(VLOOKUP(C299,祝日一覧!$A:$C,3,FALSE),"")</f>
        <v/>
      </c>
      <c r="D301" s="167" t="str">
        <f>IFERROR(VLOOKUP(D299,祝日一覧!$A:$C,3,FALSE),"")</f>
        <v/>
      </c>
      <c r="E301" s="167" t="str">
        <f>IFERROR(VLOOKUP(E299,祝日一覧!$A:$C,3,FALSE),"")</f>
        <v/>
      </c>
      <c r="F301" s="167" t="str">
        <f>IFERROR(VLOOKUP(F299,祝日一覧!$A:$C,3,FALSE),"")</f>
        <v/>
      </c>
      <c r="G301" s="167" t="str">
        <f>IFERROR(VLOOKUP(G299,祝日一覧!$A:$C,3,FALSE),"")</f>
        <v/>
      </c>
      <c r="H301" s="167" t="str">
        <f>IFERROR(VLOOKUP(H299,祝日一覧!$A:$C,3,FALSE),"")</f>
        <v/>
      </c>
      <c r="I301" s="167" t="str">
        <f>IFERROR(VLOOKUP(I299,祝日一覧!$A:$C,3,FALSE),"")</f>
        <v/>
      </c>
      <c r="J301" s="167" t="str">
        <f>IFERROR(VLOOKUP(J299,祝日一覧!$A:$C,3,FALSE),"")</f>
        <v/>
      </c>
      <c r="K301" s="167" t="str">
        <f>IFERROR(VLOOKUP(K299,祝日一覧!$A:$C,3,FALSE),"")</f>
        <v/>
      </c>
      <c r="L301" s="167" t="str">
        <f>IFERROR(VLOOKUP(L299,祝日一覧!$A:$C,3,FALSE),"")</f>
        <v/>
      </c>
      <c r="M301" s="167" t="str">
        <f>IFERROR(VLOOKUP(M299,祝日一覧!$A:$C,3,FALSE),"")</f>
        <v/>
      </c>
      <c r="N301" s="167" t="str">
        <f>IFERROR(VLOOKUP(N299,祝日一覧!$A:$C,3,FALSE),"")</f>
        <v/>
      </c>
      <c r="O301" s="167" t="str">
        <f>IFERROR(VLOOKUP(O299,祝日一覧!$A:$C,3,FALSE),"")</f>
        <v/>
      </c>
      <c r="P301" s="167" t="str">
        <f>IFERROR(VLOOKUP(P299,祝日一覧!$A:$C,3,FALSE),"")</f>
        <v/>
      </c>
      <c r="Q301" s="167" t="str">
        <f>IFERROR(VLOOKUP(Q299,祝日一覧!$A:$C,3,FALSE),"")</f>
        <v/>
      </c>
      <c r="R301" s="167" t="str">
        <f>IFERROR(VLOOKUP(R299,祝日一覧!$A:$C,3,FALSE),"")</f>
        <v/>
      </c>
      <c r="S301" s="167" t="str">
        <f>IFERROR(VLOOKUP(S299,祝日一覧!$A:$C,3,FALSE),"")</f>
        <v/>
      </c>
      <c r="T301" s="167" t="str">
        <f>IFERROR(VLOOKUP(T299,祝日一覧!$A:$C,3,FALSE),"")</f>
        <v/>
      </c>
      <c r="U301" s="167" t="str">
        <f>IFERROR(VLOOKUP(U299,祝日一覧!$A:$C,3,FALSE),"")</f>
        <v/>
      </c>
      <c r="V301" s="167" t="str">
        <f>IFERROR(VLOOKUP(V299,祝日一覧!$A:$C,3,FALSE),"")</f>
        <v>春分の日</v>
      </c>
      <c r="W301" s="167" t="str">
        <f>IFERROR(VLOOKUP(W299,祝日一覧!$A:$C,3,FALSE),"")</f>
        <v/>
      </c>
      <c r="X301" s="167" t="str">
        <f>IFERROR(VLOOKUP(X299,祝日一覧!$A:$C,3,FALSE),"")</f>
        <v/>
      </c>
      <c r="Y301" s="167" t="str">
        <f>IFERROR(VLOOKUP(Y299,祝日一覧!$A:$C,3,FALSE),"")</f>
        <v/>
      </c>
      <c r="Z301" s="167" t="str">
        <f>IFERROR(VLOOKUP(Z299,祝日一覧!$A:$C,3,FALSE),"")</f>
        <v/>
      </c>
      <c r="AA301" s="167" t="str">
        <f>IFERROR(VLOOKUP(AA299,祝日一覧!$A:$C,3,FALSE),"")</f>
        <v/>
      </c>
      <c r="AB301" s="167" t="str">
        <f>IFERROR(VLOOKUP(AB299,祝日一覧!$A:$C,3,FALSE),"")</f>
        <v/>
      </c>
      <c r="AC301" s="167" t="str">
        <f>IFERROR(VLOOKUP(AC299,祝日一覧!$A:$C,3,FALSE),"")</f>
        <v/>
      </c>
      <c r="AD301" s="167" t="str">
        <f>IFERROR(VLOOKUP(AD299,祝日一覧!$A:$C,3,FALSE),"")</f>
        <v/>
      </c>
      <c r="AE301" s="167" t="str">
        <f>IFERROR(VLOOKUP(AE299,祝日一覧!$A:$C,3,FALSE),"")</f>
        <v/>
      </c>
      <c r="AF301" s="167" t="str">
        <f>IFERROR(VLOOKUP(AF299,祝日一覧!$A:$C,3,FALSE),"")</f>
        <v/>
      </c>
      <c r="AG301" s="227" t="str">
        <f>IFERROR(VLOOKUP(AG299,祝日一覧!$A:$C,3,FALSE),"")</f>
        <v/>
      </c>
      <c r="AH301" s="228"/>
      <c r="AI301" s="195"/>
      <c r="AJ301" s="195"/>
      <c r="AK301" s="195"/>
      <c r="AL301" s="196"/>
      <c r="AM301" s="177"/>
      <c r="AN301" s="178"/>
      <c r="AO301" s="179"/>
      <c r="AP301" s="181"/>
      <c r="AQ301" s="184"/>
      <c r="AR301" s="39" t="s">
        <v>84</v>
      </c>
      <c r="AS301" s="40" t="s">
        <v>84</v>
      </c>
      <c r="AT301" s="186"/>
      <c r="AU301" s="156"/>
      <c r="AV301" s="170"/>
      <c r="AW301" s="156"/>
      <c r="AX301" s="170"/>
      <c r="AY301" s="170"/>
      <c r="AZ301" s="170"/>
      <c r="BA301" s="170"/>
      <c r="BB301" s="170"/>
      <c r="BC301" s="125"/>
      <c r="BD301" s="174">
        <f ca="1">BC300-AS302</f>
        <v>8</v>
      </c>
      <c r="BE301" s="174">
        <f ca="1">BC300-AS304</f>
        <v>8</v>
      </c>
      <c r="BF301" s="125"/>
      <c r="BG301" s="125"/>
      <c r="BH301" s="172"/>
      <c r="BI301" s="173">
        <f>WEEKDAY(C297,3)</f>
        <v>5</v>
      </c>
      <c r="BJ301" s="125"/>
      <c r="BK301" s="125"/>
    </row>
    <row r="302" spans="1:63" ht="54" outlineLevel="1">
      <c r="A302" s="43"/>
      <c r="B302" s="169"/>
      <c r="C302" s="167"/>
      <c r="D302" s="167"/>
      <c r="E302" s="167"/>
      <c r="F302" s="167"/>
      <c r="G302" s="167"/>
      <c r="H302" s="167"/>
      <c r="I302" s="167"/>
      <c r="J302" s="167"/>
      <c r="K302" s="167"/>
      <c r="L302" s="167"/>
      <c r="M302" s="167"/>
      <c r="N302" s="167"/>
      <c r="O302" s="167"/>
      <c r="P302" s="167"/>
      <c r="Q302" s="167"/>
      <c r="R302" s="167"/>
      <c r="S302" s="167"/>
      <c r="T302" s="167"/>
      <c r="U302" s="167"/>
      <c r="V302" s="167"/>
      <c r="W302" s="167"/>
      <c r="X302" s="167"/>
      <c r="Y302" s="167"/>
      <c r="Z302" s="167"/>
      <c r="AA302" s="167"/>
      <c r="AB302" s="167"/>
      <c r="AC302" s="167"/>
      <c r="AD302" s="167"/>
      <c r="AE302" s="167"/>
      <c r="AF302" s="167"/>
      <c r="AG302" s="227"/>
      <c r="AH302" s="44" t="str">
        <f>IF($BI300=7,DBCS(1&amp;"日～"&amp;7&amp;"日"),DBCS("前"&amp;DAY(EOMONTH($C298-1,0))-6+$BI300&amp;"日～"&amp;$BI300&amp;"日"))</f>
        <v>前２８日～５日</v>
      </c>
      <c r="AI302" s="45" t="str">
        <f>DBCS($BI300+1&amp;"日～"&amp;$BI300+7&amp;"日")</f>
        <v>６日～１２日</v>
      </c>
      <c r="AJ302" s="45" t="str">
        <f>DBCS($BI300+8&amp;"日～"&amp;$BI300+14&amp;"日")</f>
        <v>１３日～１９日</v>
      </c>
      <c r="AK302" s="45" t="str">
        <f>DBCS($BI300+15&amp;"日～"&amp;$BI300+21&amp;"日")</f>
        <v>２０日～２６日</v>
      </c>
      <c r="AL302" s="46" t="str">
        <f>IF(AND(BI300=7,BI303=0),"-",IF($BI305=3,"-",DBCS($BI300+22&amp;"日～"&amp;$BI300+28&amp;"日")))</f>
        <v>-</v>
      </c>
      <c r="AM302" s="177"/>
      <c r="AN302" s="178"/>
      <c r="AO302" s="179"/>
      <c r="AP302" s="182"/>
      <c r="AQ302" s="185"/>
      <c r="AR302" s="39">
        <f>COUNTIF(C303:AG304,"外")</f>
        <v>0</v>
      </c>
      <c r="AS302" s="40">
        <f ca="1">COUNTIF(OFFSET(C303,0,MAX(5-WEEKDAY(C298,3),0),1,MIN(7-WEEKDAY(C298,3),2)),"外")+COUNTIF(OFFSET(C303,0,MAX(5-WEEKDAY(C298,3),0)+7,1,2),"外")+COUNTIF(OFFSET(C303,0,MAX(5-WEEKDAY(C298,3),0)+14,1,2),"外")+COUNTIF(OFFSET(C303,0,MAX(5-WEEKDAY(C298,3),0)+21,1,2),"外")+IF(BI302-BI300&lt;27,0,COUNTIF(OFFSET(C303,0,BI300+26,1,MIN(7-BI303,2)),"外"))</f>
        <v>0</v>
      </c>
      <c r="AT302" s="186"/>
      <c r="AU302" s="156"/>
      <c r="AV302" s="170"/>
      <c r="AW302" s="156"/>
      <c r="AX302" s="170"/>
      <c r="AY302" s="170"/>
      <c r="AZ302" s="170"/>
      <c r="BA302" s="170"/>
      <c r="BB302" s="170"/>
      <c r="BC302" s="125"/>
      <c r="BD302" s="175"/>
      <c r="BE302" s="175"/>
      <c r="BF302" s="125"/>
      <c r="BG302" s="125"/>
      <c r="BH302" s="47" t="s">
        <v>109</v>
      </c>
      <c r="BI302" s="48">
        <f>DAY(EOMONTH(C298,0))</f>
        <v>31</v>
      </c>
      <c r="BJ302" s="125"/>
      <c r="BK302" s="125"/>
    </row>
    <row r="303" spans="1:63" ht="26.45" customHeight="1" outlineLevel="1">
      <c r="A303" s="52"/>
      <c r="B303" s="161" t="s">
        <v>88</v>
      </c>
      <c r="C303" s="123"/>
      <c r="D303" s="123"/>
      <c r="E303" s="123"/>
      <c r="F303" s="123"/>
      <c r="G303" s="123"/>
      <c r="H303" s="123"/>
      <c r="I303" s="123"/>
      <c r="J303" s="123"/>
      <c r="K303" s="123"/>
      <c r="L303" s="123"/>
      <c r="M303" s="123"/>
      <c r="N303" s="123"/>
      <c r="O303" s="123"/>
      <c r="P303" s="123"/>
      <c r="Q303" s="123"/>
      <c r="R303" s="123"/>
      <c r="S303" s="123"/>
      <c r="T303" s="123"/>
      <c r="U303" s="123"/>
      <c r="V303" s="123"/>
      <c r="W303" s="123"/>
      <c r="X303" s="123"/>
      <c r="Y303" s="123"/>
      <c r="Z303" s="123"/>
      <c r="AA303" s="123"/>
      <c r="AB303" s="123"/>
      <c r="AC303" s="123"/>
      <c r="AD303" s="123"/>
      <c r="AE303" s="123"/>
      <c r="AF303" s="123"/>
      <c r="AG303" s="225"/>
      <c r="AH303" s="53">
        <f ca="1">IF(BI300=7,COUNTIF(OFFSET($C303,0,0,1,$BI300),"○")+COUNTIF(OFFSET($C303,0,$BI300,1,7),"●"),COUNTIF(OFFSET($C303,0,0,1,$BI300),"○")+COUNTIF(OFFSET($C303,-10,DAY(EOMONTH(C298-1,0))-7+BI300,1,7-$BI300),"○")+COUNTIF(OFFSET(C303,0,BI300,1,7),"●"))</f>
        <v>0</v>
      </c>
      <c r="AI303" s="54">
        <f ca="1">COUNTIF(OFFSET($C303,0,$BI300,1,7),"○")+COUNTIF(OFFSET($C303,0,$BI300+7,1,7),"●")</f>
        <v>0</v>
      </c>
      <c r="AJ303" s="54">
        <f ca="1">COUNTIF(OFFSET($C303,0,$BI300+7,1,7),"○")+COUNTIF(OFFSET($C303,0,$BI300+14,1,7),"●")</f>
        <v>0</v>
      </c>
      <c r="AK303" s="54">
        <f ca="1">IF(BI305=3,COUNTIF(OFFSET($C303,0,$BI300+14,1,7),"○")+IFERROR(COUNTIF(OFFSET(C303,0,BI300+22,1,BI303),"●"),0)+COUNTIF(OFFSET(C303,10,0,1,7-BI303),"●"),COUNTIF(OFFSET($C303,0,$BI300+14,1,7),"○")+COUNTIF(OFFSET($C303,0,$BI300+21,1,7),"●"))</f>
        <v>0</v>
      </c>
      <c r="AL303" s="55" t="str">
        <f ca="1">IF((BI305+SIGN(BI300))&lt;5,"-",IF(BI303=0,COUNTIF(OFFSET(C303,0,BI300+21,1,7),"○")+COUNTIF(OFFSET(C303,10,0,1,7-BI303),"●"),COUNTIF(OFFSET(C303,0,BI300+21,1,7),"○")+COUNTIF(OFFSET(C303,0,BI300+28,1,BI303),"●")+COUNTIF(OFFSET(C303,10,1,7-BI303,),"●")))</f>
        <v>-</v>
      </c>
      <c r="AM303" s="145">
        <f>AY300</f>
        <v>0</v>
      </c>
      <c r="AN303" s="147">
        <f>IF(AU300=0,"対象外",AM303/AU300)</f>
        <v>0</v>
      </c>
      <c r="AO303" s="149" t="str">
        <f ca="1">IF(AU300=0,"対象外",IF(AM303/AU300&gt;=0.285,"達成",IF(AM303&gt;=BF303,"達成※","未")))</f>
        <v>未</v>
      </c>
      <c r="AP303" s="151">
        <f>AZ300</f>
        <v>0</v>
      </c>
      <c r="AQ303" s="153">
        <f>IFERROR(AP303/AV300,"")</f>
        <v>0</v>
      </c>
      <c r="AR303" s="39" t="s">
        <v>85</v>
      </c>
      <c r="AS303" s="40" t="s">
        <v>85</v>
      </c>
      <c r="AT303" s="186"/>
      <c r="AU303" s="156"/>
      <c r="AV303" s="170"/>
      <c r="AW303" s="156"/>
      <c r="AX303" s="170"/>
      <c r="AY303" s="170"/>
      <c r="AZ303" s="170"/>
      <c r="BA303" s="170"/>
      <c r="BB303" s="170"/>
      <c r="BC303" s="125"/>
      <c r="BD303" s="175"/>
      <c r="BE303" s="175"/>
      <c r="BF303" s="125">
        <f ca="1">IF(OR(BD301/AU300&lt;0.285,BD301=0),BD301,"-")</f>
        <v>8</v>
      </c>
      <c r="BG303" s="174">
        <f ca="1">IF(OR(BE301/AW300&lt;0.285,BE301=0),BE301,"-")</f>
        <v>8</v>
      </c>
      <c r="BH303" s="56" t="s">
        <v>110</v>
      </c>
      <c r="BI303" s="57">
        <f>MOD(BI302-BI300,7)</f>
        <v>5</v>
      </c>
      <c r="BJ303" s="125"/>
      <c r="BK303" s="125"/>
    </row>
    <row r="304" spans="1:63" ht="12.95" customHeight="1" outlineLevel="1">
      <c r="A304" s="52"/>
      <c r="B304" s="161"/>
      <c r="C304" s="123"/>
      <c r="D304" s="123"/>
      <c r="E304" s="123"/>
      <c r="F304" s="123"/>
      <c r="G304" s="123"/>
      <c r="H304" s="123"/>
      <c r="I304" s="123"/>
      <c r="J304" s="123"/>
      <c r="K304" s="123"/>
      <c r="L304" s="123"/>
      <c r="M304" s="123"/>
      <c r="N304" s="123"/>
      <c r="O304" s="123"/>
      <c r="P304" s="123"/>
      <c r="Q304" s="123"/>
      <c r="R304" s="123"/>
      <c r="S304" s="123"/>
      <c r="T304" s="123"/>
      <c r="U304" s="123"/>
      <c r="V304" s="123"/>
      <c r="W304" s="123"/>
      <c r="X304" s="123"/>
      <c r="Y304" s="123"/>
      <c r="Z304" s="123"/>
      <c r="AA304" s="123"/>
      <c r="AB304" s="123"/>
      <c r="AC304" s="123"/>
      <c r="AD304" s="123"/>
      <c r="AE304" s="123"/>
      <c r="AF304" s="123"/>
      <c r="AG304" s="225"/>
      <c r="AH304" s="58" t="str">
        <f ca="1">IF(BI300=1,
IF((2-COUNTIF(OFFSET(C303,0,0,1,1),"外")-COUNTIF(OFFSET(C303,-10,BI292-1),"外"))&lt;=AH303,"達成","未"),
IF((2-COUNTIF(OFFSET(C303,0,MAX(5-WEEKDAY(C298,3),0),1,2),"外"))&lt;=AH303,"達成","未"))</f>
        <v>未</v>
      </c>
      <c r="AI304" s="54" t="str">
        <f ca="1">IF((2-COUNTIF(OFFSET($C303,0,$BI300+5,1,2),"外"))&lt;=AI303,"達成","未")</f>
        <v>未</v>
      </c>
      <c r="AJ304" s="54" t="str">
        <f ca="1">IF((2-COUNTIF(OFFSET($C303,0,$BI300+12,1,2),"外"))&lt;=AJ303,"達成","未")</f>
        <v>未</v>
      </c>
      <c r="AK304" s="54" t="str">
        <f ca="1">IF((2-COUNTIF(OFFSET($C303,0,$BI300+19,1,2),"外"))&lt;=AK303,"達成","未")</f>
        <v>未</v>
      </c>
      <c r="AL304" s="55" t="str">
        <f ca="1">IF((BI305+SIGN(BI300))&lt;5,"-",IF((2-COUNTIF(OFFSET($C303,0,$BI300+26,1,2),"外"))&lt;=AL303,"達成","未"))</f>
        <v>-</v>
      </c>
      <c r="AM304" s="163"/>
      <c r="AN304" s="164"/>
      <c r="AO304" s="165"/>
      <c r="AP304" s="166"/>
      <c r="AQ304" s="187"/>
      <c r="AR304" s="188">
        <f>COUNTIF(C305:AG306,"外")</f>
        <v>0</v>
      </c>
      <c r="AS304" s="190">
        <f ca="1">COUNTIF(OFFSET(C305,0,MAX(5-WEEKDAY(C298,3),0),1,MIN(7-WEEKDAY(C298,3),2)),"外")+COUNTIF(OFFSET(C305,0,MAX(5-WEEKDAY(C298,3),0)+7,1,2),"外")+COUNTIF(OFFSET(C305,0,MAX(5-WEEKDAY(C298,3),0)+14,1,2),"外")+COUNTIF(OFFSET(C305,0,MAX(5-WEEKDAY(C298,3),0)+21,1,2),"外")+IF(BI302-BI300&lt;27,0,COUNTIF(OFFSET(C305,0,BI300+26,1,MIN(7-BI303,2)),"外"))</f>
        <v>0</v>
      </c>
      <c r="AT304" s="186"/>
      <c r="AU304" s="156"/>
      <c r="AV304" s="170"/>
      <c r="AW304" s="156"/>
      <c r="AX304" s="170"/>
      <c r="AY304" s="170"/>
      <c r="AZ304" s="170"/>
      <c r="BA304" s="170"/>
      <c r="BB304" s="170"/>
      <c r="BC304" s="125"/>
      <c r="BD304" s="175"/>
      <c r="BE304" s="175"/>
      <c r="BF304" s="125"/>
      <c r="BG304" s="175"/>
      <c r="BH304" s="59" t="s">
        <v>112</v>
      </c>
      <c r="BI304" s="57">
        <f>SIGN(BI300)+SIGN(BI303)+BI305</f>
        <v>5</v>
      </c>
      <c r="BJ304" s="125"/>
      <c r="BK304" s="125"/>
    </row>
    <row r="305" spans="1:63" ht="26.45" customHeight="1" outlineLevel="1">
      <c r="A305" s="52"/>
      <c r="B305" s="161" t="s">
        <v>137</v>
      </c>
      <c r="C305" s="123"/>
      <c r="D305" s="123"/>
      <c r="E305" s="123"/>
      <c r="F305" s="123"/>
      <c r="G305" s="123"/>
      <c r="H305" s="123"/>
      <c r="I305" s="123"/>
      <c r="J305" s="123"/>
      <c r="K305" s="123"/>
      <c r="L305" s="123"/>
      <c r="M305" s="123"/>
      <c r="N305" s="123"/>
      <c r="O305" s="123"/>
      <c r="P305" s="123"/>
      <c r="Q305" s="123"/>
      <c r="R305" s="123"/>
      <c r="S305" s="123"/>
      <c r="T305" s="123"/>
      <c r="U305" s="123"/>
      <c r="V305" s="123"/>
      <c r="W305" s="123"/>
      <c r="X305" s="123"/>
      <c r="Y305" s="123"/>
      <c r="Z305" s="123"/>
      <c r="AA305" s="123"/>
      <c r="AB305" s="123"/>
      <c r="AC305" s="123"/>
      <c r="AD305" s="123"/>
      <c r="AE305" s="123"/>
      <c r="AF305" s="123"/>
      <c r="AG305" s="225"/>
      <c r="AH305" s="53">
        <f ca="1">IF(BI300=7,COUNTIF(OFFSET($C305,0,0,1,$BI300),"○")+COUNTIF(OFFSET($C305,0,$BI300,1,7),"●"),COUNTIF(OFFSET($C305,0,0,1,$BI300),"○")+COUNTIF(OFFSET($C305,-10,DAY(EOMONTH(C298-1,0))-7+BI300,1,7-$BI300),"○")+COUNTIF(OFFSET(C305,0,BI300,1,7),"●"))</f>
        <v>0</v>
      </c>
      <c r="AI305" s="60">
        <f ca="1">COUNTIF(OFFSET($C305,0,$BI300,1,7),"○")+COUNTIF(OFFSET($C305,0,$BI300+7,1,7),"●")</f>
        <v>0</v>
      </c>
      <c r="AJ305" s="60">
        <f ca="1">COUNTIF(OFFSET($C305,0,$BI300+7,1,7),"○")+COUNTIF(OFFSET($C305,0,$BI300+14,1,7),"●")</f>
        <v>0</v>
      </c>
      <c r="AK305" s="60">
        <f ca="1">IF(BI305=3,COUNTIF(OFFSET($C305,0,$BI300+14,1,7),"○")+IFERROR(COUNTIF(OFFSET(C305,0,BI300+22,1,BI303),"●"),0)+COUNTIF(OFFSET(C305,10,0,1,7-BI303),"●"),COUNTIF(OFFSET($C305,0,$BI300+14,1,7),"○")+COUNTIF(OFFSET($C305,0,$BI300+21,1,7),"●"))</f>
        <v>0</v>
      </c>
      <c r="AL305" s="61" t="str">
        <f ca="1">IF((BI305+SIGN(BI300))&lt;5,"-",IF(BI303=0,COUNTIF(OFFSET(C305,0,BI300+21,1,7),"○")+COUNTIF(OFFSET(C305,10,0,1,7-BI303),"●"),COUNTIF(OFFSET(C305,0,BI300+21,1,7),"○")+COUNTIF(OFFSET(C305,0,BI300+28,1,BI303),"●")+COUNTIF(OFFSET(C305,10,1,7-BI303,),"●")))</f>
        <v>-</v>
      </c>
      <c r="AM305" s="145">
        <f>BA300</f>
        <v>0</v>
      </c>
      <c r="AN305" s="147">
        <f>IF(AU300=0,"対象外",AM305/AU300)</f>
        <v>0</v>
      </c>
      <c r="AO305" s="149" t="str">
        <f ca="1">IF(AU300=0,"対象外",IF(AM305/AU300&gt;=0.285,"達成",IF(AM305&gt;=BF303,"達成※","未")))</f>
        <v>未</v>
      </c>
      <c r="AP305" s="151">
        <f>BB300</f>
        <v>0</v>
      </c>
      <c r="AQ305" s="153">
        <f>IFERROR(AP305/AV300,"")</f>
        <v>0</v>
      </c>
      <c r="AR305" s="189"/>
      <c r="AS305" s="191"/>
      <c r="AT305" s="186"/>
      <c r="AU305" s="157"/>
      <c r="AV305" s="170"/>
      <c r="AW305" s="157"/>
      <c r="AX305" s="170"/>
      <c r="AY305" s="170"/>
      <c r="AZ305" s="170"/>
      <c r="BA305" s="170"/>
      <c r="BB305" s="170"/>
      <c r="BC305" s="125"/>
      <c r="BD305" s="176"/>
      <c r="BE305" s="176"/>
      <c r="BF305" s="125"/>
      <c r="BG305" s="176"/>
      <c r="BH305" s="63" t="s">
        <v>111</v>
      </c>
      <c r="BI305" s="92">
        <f>ROUNDDOWN((BI302-BI300)/7,0)</f>
        <v>3</v>
      </c>
      <c r="BJ305" s="125"/>
      <c r="BK305" s="125"/>
    </row>
    <row r="306" spans="1:63" ht="14.25" outlineLevel="1" thickBot="1">
      <c r="A306" s="52"/>
      <c r="B306" s="162"/>
      <c r="C306" s="142"/>
      <c r="D306" s="142"/>
      <c r="E306" s="142"/>
      <c r="F306" s="142"/>
      <c r="G306" s="142"/>
      <c r="H306" s="142"/>
      <c r="I306" s="142"/>
      <c r="J306" s="142"/>
      <c r="K306" s="142"/>
      <c r="L306" s="142"/>
      <c r="M306" s="142"/>
      <c r="N306" s="142"/>
      <c r="O306" s="142"/>
      <c r="P306" s="142"/>
      <c r="Q306" s="142"/>
      <c r="R306" s="142"/>
      <c r="S306" s="142"/>
      <c r="T306" s="142"/>
      <c r="U306" s="142"/>
      <c r="V306" s="142"/>
      <c r="W306" s="142"/>
      <c r="X306" s="142"/>
      <c r="Y306" s="142"/>
      <c r="Z306" s="142"/>
      <c r="AA306" s="142"/>
      <c r="AB306" s="142"/>
      <c r="AC306" s="142"/>
      <c r="AD306" s="142"/>
      <c r="AE306" s="142"/>
      <c r="AF306" s="142"/>
      <c r="AG306" s="226"/>
      <c r="AH306" s="77" t="str">
        <f ca="1">IF(BI300=1,
IF((2-COUNTIF(OFFSET(C305,0,0,1,1),"外")-COUNTIF(OFFSET(C305,-10,BI292-1),"外"))&lt;=AH305,"達成","未"),
IF((2-COUNTIF(OFFSET(C305,0,MAX(5-WEEKDAY(C298,3),0),1,2),"外"))&lt;=AH305,"達成","未"))</f>
        <v>未</v>
      </c>
      <c r="AI306" s="66" t="str">
        <f ca="1">IF((2-COUNTIF(OFFSET($C305,0,$BI300+5,1,2),"外"))&lt;=AI305,"達成","未")</f>
        <v>未</v>
      </c>
      <c r="AJ306" s="66" t="str">
        <f ca="1">IF((2-COUNTIF(OFFSET($C305,0,$BI300+12,1,2),"外"))&lt;=AJ305,"達成","未")</f>
        <v>未</v>
      </c>
      <c r="AK306" s="66" t="str">
        <f ca="1">IF((2-COUNTIF(OFFSET($C305,0,$BI300+19,1,2),"外"))&lt;=AK305,"達成","未")</f>
        <v>未</v>
      </c>
      <c r="AL306" s="67" t="str">
        <f ca="1">IF((BI305+SIGN(BI300))&lt;5,"-",IF((2-COUNTIF(OFFSET($C305,0,$BI300+26,1,2),"外"))&lt;=AL305,"達成","未"))</f>
        <v>-</v>
      </c>
      <c r="AM306" s="146"/>
      <c r="AN306" s="148"/>
      <c r="AO306" s="150"/>
      <c r="AP306" s="152"/>
      <c r="AQ306" s="154"/>
      <c r="AR306" s="68"/>
      <c r="AS306" s="68"/>
      <c r="AT306" s="22"/>
      <c r="AU306" s="22"/>
      <c r="AV306" s="22"/>
      <c r="AW306" s="22"/>
      <c r="AX306" s="22"/>
      <c r="AY306" s="22"/>
      <c r="AZ306" s="22"/>
      <c r="BA306" s="22"/>
      <c r="BB306" s="22"/>
      <c r="BC306" s="69"/>
      <c r="BD306" s="69"/>
      <c r="BE306" s="69"/>
      <c r="BF306" s="69"/>
      <c r="BG306" s="69"/>
      <c r="BH306" s="69"/>
      <c r="BI306" s="69"/>
      <c r="BJ306" s="69"/>
      <c r="BK306" s="18"/>
    </row>
    <row r="307" spans="1:63" ht="14.25" outlineLevel="1" thickBot="1">
      <c r="A307" s="12"/>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4"/>
      <c r="AC307" s="14"/>
      <c r="AD307" s="14"/>
      <c r="AE307" s="14"/>
      <c r="AF307" s="14"/>
      <c r="AG307" s="14"/>
      <c r="AZ307" s="16"/>
      <c r="BA307" s="16"/>
      <c r="BB307" s="16"/>
    </row>
    <row r="308" spans="1:63" ht="12.95" customHeight="1" outlineLevel="1">
      <c r="A308" s="12"/>
      <c r="B308" s="29" t="s">
        <v>0</v>
      </c>
      <c r="C308" s="207">
        <f>DATE(YEAR(C298),MONTH(C298)+1,DAY(C298))</f>
        <v>46844</v>
      </c>
      <c r="D308" s="207"/>
      <c r="E308" s="207"/>
      <c r="F308" s="207"/>
      <c r="G308" s="207"/>
      <c r="H308" s="207"/>
      <c r="I308" s="207"/>
      <c r="J308" s="207"/>
      <c r="K308" s="207"/>
      <c r="L308" s="207"/>
      <c r="M308" s="207"/>
      <c r="N308" s="207"/>
      <c r="O308" s="207"/>
      <c r="P308" s="207"/>
      <c r="Q308" s="207"/>
      <c r="R308" s="207"/>
      <c r="S308" s="207"/>
      <c r="T308" s="207"/>
      <c r="U308" s="207"/>
      <c r="V308" s="207"/>
      <c r="W308" s="207"/>
      <c r="X308" s="207"/>
      <c r="Y308" s="207"/>
      <c r="Z308" s="207"/>
      <c r="AA308" s="207"/>
      <c r="AB308" s="207"/>
      <c r="AC308" s="207"/>
      <c r="AD308" s="207"/>
      <c r="AE308" s="207"/>
      <c r="AF308" s="207"/>
      <c r="AG308" s="208"/>
      <c r="AH308" s="209" t="s">
        <v>136</v>
      </c>
      <c r="AI308" s="210"/>
      <c r="AJ308" s="210"/>
      <c r="AK308" s="210"/>
      <c r="AL308" s="211"/>
      <c r="AM308" s="215" t="s">
        <v>50</v>
      </c>
      <c r="AN308" s="216"/>
      <c r="AO308" s="217"/>
      <c r="AP308" s="221" t="s">
        <v>11</v>
      </c>
      <c r="AQ308" s="222"/>
      <c r="AR308" s="199" t="s">
        <v>113</v>
      </c>
      <c r="AS308" s="202" t="s">
        <v>114</v>
      </c>
      <c r="AT308" s="205" t="s">
        <v>15</v>
      </c>
      <c r="AU308" s="155" t="s">
        <v>115</v>
      </c>
      <c r="AV308" s="197" t="s">
        <v>116</v>
      </c>
      <c r="AW308" s="155" t="s">
        <v>118</v>
      </c>
      <c r="AX308" s="197" t="s">
        <v>117</v>
      </c>
      <c r="AY308" s="155" t="s">
        <v>80</v>
      </c>
      <c r="AZ308" s="155" t="s">
        <v>81</v>
      </c>
      <c r="BA308" s="30" t="s">
        <v>82</v>
      </c>
      <c r="BB308" s="30" t="s">
        <v>83</v>
      </c>
      <c r="BC308" s="170" t="s">
        <v>52</v>
      </c>
      <c r="BD308" s="197" t="s">
        <v>119</v>
      </c>
      <c r="BE308" s="197" t="s">
        <v>120</v>
      </c>
      <c r="BF308" s="170" t="s">
        <v>121</v>
      </c>
      <c r="BG308" s="170" t="s">
        <v>122</v>
      </c>
      <c r="BH308" s="41"/>
      <c r="BI308" s="192" t="s">
        <v>100</v>
      </c>
      <c r="BJ308" s="170" t="s">
        <v>61</v>
      </c>
      <c r="BK308" s="125" t="s">
        <v>89</v>
      </c>
    </row>
    <row r="309" spans="1:63" outlineLevel="1">
      <c r="A309" s="12"/>
      <c r="B309" s="32" t="s">
        <v>1</v>
      </c>
      <c r="C309" s="33">
        <f>DATE(YEAR(C308),MONTH(C308),DAY(C308))</f>
        <v>46844</v>
      </c>
      <c r="D309" s="33">
        <f>IF(MONTH(DATE(YEAR(C309),MONTH(C309),DAY(C309)+1))=MONTH($C308),DATE(YEAR(C309),MONTH(C309),DAY(C309)+1),"")</f>
        <v>46845</v>
      </c>
      <c r="E309" s="33">
        <f t="shared" ref="E309:AG309" si="61">IF(MONTH(DATE(YEAR(D309),MONTH(D309),DAY(D309)+1))=MONTH($C308),DATE(YEAR(D309),MONTH(D309),DAY(D309)+1),"")</f>
        <v>46846</v>
      </c>
      <c r="F309" s="33">
        <f t="shared" si="61"/>
        <v>46847</v>
      </c>
      <c r="G309" s="33">
        <f t="shared" si="61"/>
        <v>46848</v>
      </c>
      <c r="H309" s="33">
        <f t="shared" si="61"/>
        <v>46849</v>
      </c>
      <c r="I309" s="33">
        <f t="shared" si="61"/>
        <v>46850</v>
      </c>
      <c r="J309" s="33">
        <f t="shared" si="61"/>
        <v>46851</v>
      </c>
      <c r="K309" s="33">
        <f t="shared" si="61"/>
        <v>46852</v>
      </c>
      <c r="L309" s="33">
        <f t="shared" si="61"/>
        <v>46853</v>
      </c>
      <c r="M309" s="33">
        <f t="shared" si="61"/>
        <v>46854</v>
      </c>
      <c r="N309" s="33">
        <f t="shared" si="61"/>
        <v>46855</v>
      </c>
      <c r="O309" s="33">
        <f t="shared" si="61"/>
        <v>46856</v>
      </c>
      <c r="P309" s="33">
        <f t="shared" si="61"/>
        <v>46857</v>
      </c>
      <c r="Q309" s="33">
        <f t="shared" si="61"/>
        <v>46858</v>
      </c>
      <c r="R309" s="33">
        <f t="shared" si="61"/>
        <v>46859</v>
      </c>
      <c r="S309" s="33">
        <f t="shared" si="61"/>
        <v>46860</v>
      </c>
      <c r="T309" s="33">
        <f t="shared" si="61"/>
        <v>46861</v>
      </c>
      <c r="U309" s="33">
        <f t="shared" si="61"/>
        <v>46862</v>
      </c>
      <c r="V309" s="33">
        <f t="shared" si="61"/>
        <v>46863</v>
      </c>
      <c r="W309" s="33">
        <f t="shared" si="61"/>
        <v>46864</v>
      </c>
      <c r="X309" s="33">
        <f t="shared" si="61"/>
        <v>46865</v>
      </c>
      <c r="Y309" s="33">
        <f t="shared" si="61"/>
        <v>46866</v>
      </c>
      <c r="Z309" s="33">
        <f t="shared" si="61"/>
        <v>46867</v>
      </c>
      <c r="AA309" s="33">
        <f t="shared" si="61"/>
        <v>46868</v>
      </c>
      <c r="AB309" s="33">
        <f t="shared" si="61"/>
        <v>46869</v>
      </c>
      <c r="AC309" s="33">
        <f t="shared" si="61"/>
        <v>46870</v>
      </c>
      <c r="AD309" s="33">
        <f t="shared" si="61"/>
        <v>46871</v>
      </c>
      <c r="AE309" s="33">
        <f t="shared" si="61"/>
        <v>46872</v>
      </c>
      <c r="AF309" s="33">
        <f t="shared" si="61"/>
        <v>46873</v>
      </c>
      <c r="AG309" s="74" t="str">
        <f t="shared" si="61"/>
        <v/>
      </c>
      <c r="AH309" s="212"/>
      <c r="AI309" s="213"/>
      <c r="AJ309" s="213"/>
      <c r="AK309" s="213"/>
      <c r="AL309" s="214"/>
      <c r="AM309" s="218"/>
      <c r="AN309" s="219"/>
      <c r="AO309" s="220"/>
      <c r="AP309" s="223"/>
      <c r="AQ309" s="224"/>
      <c r="AR309" s="200"/>
      <c r="AS309" s="203"/>
      <c r="AT309" s="206"/>
      <c r="AU309" s="157"/>
      <c r="AV309" s="137"/>
      <c r="AW309" s="157"/>
      <c r="AX309" s="137"/>
      <c r="AY309" s="157"/>
      <c r="AZ309" s="157"/>
      <c r="BA309" s="35" t="s">
        <v>78</v>
      </c>
      <c r="BB309" s="35" t="s">
        <v>79</v>
      </c>
      <c r="BC309" s="170"/>
      <c r="BD309" s="198"/>
      <c r="BE309" s="198"/>
      <c r="BF309" s="125"/>
      <c r="BG309" s="125"/>
      <c r="BH309" s="62"/>
      <c r="BI309" s="193"/>
      <c r="BJ309" s="170"/>
      <c r="BK309" s="125"/>
    </row>
    <row r="310" spans="1:63" ht="12.95" customHeight="1" outlineLevel="1">
      <c r="A310" s="12"/>
      <c r="B310" s="32" t="s">
        <v>2</v>
      </c>
      <c r="C310" s="78" t="str">
        <f t="shared" ref="C310:AG310" si="62">TEXT(C309,"aaa")</f>
        <v>土</v>
      </c>
      <c r="D310" s="78" t="str">
        <f t="shared" si="62"/>
        <v>日</v>
      </c>
      <c r="E310" s="78" t="str">
        <f t="shared" si="62"/>
        <v>月</v>
      </c>
      <c r="F310" s="78" t="str">
        <f t="shared" si="62"/>
        <v>火</v>
      </c>
      <c r="G310" s="78" t="str">
        <f t="shared" si="62"/>
        <v>水</v>
      </c>
      <c r="H310" s="78" t="str">
        <f t="shared" si="62"/>
        <v>木</v>
      </c>
      <c r="I310" s="78" t="str">
        <f t="shared" si="62"/>
        <v>金</v>
      </c>
      <c r="J310" s="78" t="str">
        <f t="shared" si="62"/>
        <v>土</v>
      </c>
      <c r="K310" s="78" t="str">
        <f t="shared" si="62"/>
        <v>日</v>
      </c>
      <c r="L310" s="78" t="str">
        <f t="shared" si="62"/>
        <v>月</v>
      </c>
      <c r="M310" s="78" t="str">
        <f t="shared" si="62"/>
        <v>火</v>
      </c>
      <c r="N310" s="78" t="str">
        <f t="shared" si="62"/>
        <v>水</v>
      </c>
      <c r="O310" s="78" t="str">
        <f t="shared" si="62"/>
        <v>木</v>
      </c>
      <c r="P310" s="78" t="str">
        <f t="shared" si="62"/>
        <v>金</v>
      </c>
      <c r="Q310" s="78" t="str">
        <f t="shared" si="62"/>
        <v>土</v>
      </c>
      <c r="R310" s="78" t="str">
        <f t="shared" si="62"/>
        <v>日</v>
      </c>
      <c r="S310" s="78" t="str">
        <f t="shared" si="62"/>
        <v>月</v>
      </c>
      <c r="T310" s="78" t="str">
        <f t="shared" si="62"/>
        <v>火</v>
      </c>
      <c r="U310" s="78" t="str">
        <f t="shared" si="62"/>
        <v>水</v>
      </c>
      <c r="V310" s="78" t="str">
        <f t="shared" si="62"/>
        <v>木</v>
      </c>
      <c r="W310" s="78" t="str">
        <f t="shared" si="62"/>
        <v>金</v>
      </c>
      <c r="X310" s="78" t="str">
        <f t="shared" si="62"/>
        <v>土</v>
      </c>
      <c r="Y310" s="78" t="str">
        <f t="shared" si="62"/>
        <v>日</v>
      </c>
      <c r="Z310" s="78" t="str">
        <f t="shared" si="62"/>
        <v>月</v>
      </c>
      <c r="AA310" s="78" t="str">
        <f t="shared" si="62"/>
        <v>火</v>
      </c>
      <c r="AB310" s="78" t="str">
        <f t="shared" si="62"/>
        <v>水</v>
      </c>
      <c r="AC310" s="78" t="str">
        <f t="shared" si="62"/>
        <v>木</v>
      </c>
      <c r="AD310" s="78" t="str">
        <f t="shared" si="62"/>
        <v>金</v>
      </c>
      <c r="AE310" s="78" t="str">
        <f t="shared" si="62"/>
        <v>土</v>
      </c>
      <c r="AF310" s="78" t="str">
        <f t="shared" si="62"/>
        <v>日</v>
      </c>
      <c r="AG310" s="79" t="str">
        <f t="shared" si="62"/>
        <v/>
      </c>
      <c r="AH310" s="194" t="s">
        <v>90</v>
      </c>
      <c r="AI310" s="195" t="s">
        <v>91</v>
      </c>
      <c r="AJ310" s="195" t="s">
        <v>92</v>
      </c>
      <c r="AK310" s="195" t="s">
        <v>93</v>
      </c>
      <c r="AL310" s="196" t="s">
        <v>94</v>
      </c>
      <c r="AM310" s="177" t="s">
        <v>44</v>
      </c>
      <c r="AN310" s="178" t="s">
        <v>12</v>
      </c>
      <c r="AO310" s="179" t="s">
        <v>51</v>
      </c>
      <c r="AP310" s="180" t="s">
        <v>44</v>
      </c>
      <c r="AQ310" s="183" t="s">
        <v>13</v>
      </c>
      <c r="AR310" s="201"/>
      <c r="AS310" s="204"/>
      <c r="AT310" s="186">
        <f>COUNT(C309:AG309)</f>
        <v>30</v>
      </c>
      <c r="AU310" s="155">
        <f>AT310-AR312</f>
        <v>30</v>
      </c>
      <c r="AV310" s="170">
        <f>SUM(AU$8:AU313)</f>
        <v>907</v>
      </c>
      <c r="AW310" s="155">
        <f>AT310-AR314</f>
        <v>30</v>
      </c>
      <c r="AX310" s="170">
        <f>SUM(AW$8:AW313)</f>
        <v>907</v>
      </c>
      <c r="AY310" s="170">
        <f>COUNTIF(C313:AG313,"○")+COUNTIF(C313:AG313,"●")</f>
        <v>0</v>
      </c>
      <c r="AZ310" s="170">
        <f>SUM(AY$9:AY314)</f>
        <v>0</v>
      </c>
      <c r="BA310" s="170">
        <f>COUNTIF(C315:AG315,"○")+COUNTIF(C315:AG315,"●")</f>
        <v>0</v>
      </c>
      <c r="BB310" s="170">
        <f>SUM(BA$10:BA315)</f>
        <v>0</v>
      </c>
      <c r="BC310" s="125">
        <f>COUNTIF(C310:AG310,"土")+COUNTIF(C310:AG310,"日")</f>
        <v>10</v>
      </c>
      <c r="BD310" s="137"/>
      <c r="BE310" s="137"/>
      <c r="BF310" s="125" t="str">
        <f ca="1">IF(OR(BD311/AU310&lt;0.285,BD311=0),"特例","特例なし")</f>
        <v>特例なし</v>
      </c>
      <c r="BG310" s="125" t="str">
        <f ca="1">IF(OR(BE311/AW310&lt;0.285,BE311=0),"特例","特例なし")</f>
        <v>特例なし</v>
      </c>
      <c r="BH310" s="171" t="s">
        <v>108</v>
      </c>
      <c r="BI310" s="173">
        <f>ABS(IF(WEEKDAY(C308,3)=0,7,WEEKDAY(C308,3)-7))</f>
        <v>2</v>
      </c>
      <c r="BJ310" s="125">
        <f ca="1">IF($AO$340="計画",IF(AU310=0,1,IF(AO313="達成",1,IF(AO313="達成※",1,0))),IF(AW310=0,1,IF(AO315="達成",1,IF(AO315="達成※",1,0))))</f>
        <v>0</v>
      </c>
      <c r="BK310" s="125">
        <f ca="1">IF($AO$340="計画",IF(COUNTIF(AH314:AL314,"未")=0,1,0),IF(COUNTIF(AH316:AL316,"未")=0,1,0))</f>
        <v>0</v>
      </c>
    </row>
    <row r="311" spans="1:63" ht="28.5" outlineLevel="1">
      <c r="A311" s="12"/>
      <c r="B311" s="169" t="s">
        <v>3</v>
      </c>
      <c r="C311" s="167" t="str">
        <f>IFERROR(VLOOKUP(C309,祝日一覧!$A:$C,3,FALSE),"")</f>
        <v/>
      </c>
      <c r="D311" s="167" t="str">
        <f>IFERROR(VLOOKUP(D309,祝日一覧!$A:$C,3,FALSE),"")</f>
        <v/>
      </c>
      <c r="E311" s="167" t="str">
        <f>IFERROR(VLOOKUP(E309,祝日一覧!$A:$C,3,FALSE),"")</f>
        <v/>
      </c>
      <c r="F311" s="167" t="str">
        <f>IFERROR(VLOOKUP(F309,祝日一覧!$A:$C,3,FALSE),"")</f>
        <v/>
      </c>
      <c r="G311" s="167" t="str">
        <f>IFERROR(VLOOKUP(G309,祝日一覧!$A:$C,3,FALSE),"")</f>
        <v/>
      </c>
      <c r="H311" s="167" t="str">
        <f>IFERROR(VLOOKUP(H309,祝日一覧!$A:$C,3,FALSE),"")</f>
        <v/>
      </c>
      <c r="I311" s="167" t="str">
        <f>IFERROR(VLOOKUP(I309,祝日一覧!$A:$C,3,FALSE),"")</f>
        <v/>
      </c>
      <c r="J311" s="167" t="str">
        <f>IFERROR(VLOOKUP(J309,祝日一覧!$A:$C,3,FALSE),"")</f>
        <v/>
      </c>
      <c r="K311" s="167" t="str">
        <f>IFERROR(VLOOKUP(K309,祝日一覧!$A:$C,3,FALSE),"")</f>
        <v/>
      </c>
      <c r="L311" s="167" t="str">
        <f>IFERROR(VLOOKUP(L309,祝日一覧!$A:$C,3,FALSE),"")</f>
        <v/>
      </c>
      <c r="M311" s="167" t="str">
        <f>IFERROR(VLOOKUP(M309,祝日一覧!$A:$C,3,FALSE),"")</f>
        <v/>
      </c>
      <c r="N311" s="167" t="str">
        <f>IFERROR(VLOOKUP(N309,祝日一覧!$A:$C,3,FALSE),"")</f>
        <v/>
      </c>
      <c r="O311" s="167" t="str">
        <f>IFERROR(VLOOKUP(O309,祝日一覧!$A:$C,3,FALSE),"")</f>
        <v/>
      </c>
      <c r="P311" s="167" t="str">
        <f>IFERROR(VLOOKUP(P309,祝日一覧!$A:$C,3,FALSE),"")</f>
        <v/>
      </c>
      <c r="Q311" s="167" t="str">
        <f>IFERROR(VLOOKUP(Q309,祝日一覧!$A:$C,3,FALSE),"")</f>
        <v/>
      </c>
      <c r="R311" s="167" t="str">
        <f>IFERROR(VLOOKUP(R309,祝日一覧!$A:$C,3,FALSE),"")</f>
        <v/>
      </c>
      <c r="S311" s="167" t="str">
        <f>IFERROR(VLOOKUP(S309,祝日一覧!$A:$C,3,FALSE),"")</f>
        <v/>
      </c>
      <c r="T311" s="167" t="str">
        <f>IFERROR(VLOOKUP(T309,祝日一覧!$A:$C,3,FALSE),"")</f>
        <v/>
      </c>
      <c r="U311" s="167" t="str">
        <f>IFERROR(VLOOKUP(U309,祝日一覧!$A:$C,3,FALSE),"")</f>
        <v/>
      </c>
      <c r="V311" s="167" t="str">
        <f>IFERROR(VLOOKUP(V309,祝日一覧!$A:$C,3,FALSE),"")</f>
        <v/>
      </c>
      <c r="W311" s="167" t="str">
        <f>IFERROR(VLOOKUP(W309,祝日一覧!$A:$C,3,FALSE),"")</f>
        <v/>
      </c>
      <c r="X311" s="167" t="str">
        <f>IFERROR(VLOOKUP(X309,祝日一覧!$A:$C,3,FALSE),"")</f>
        <v/>
      </c>
      <c r="Y311" s="167" t="str">
        <f>IFERROR(VLOOKUP(Y309,祝日一覧!$A:$C,3,FALSE),"")</f>
        <v/>
      </c>
      <c r="Z311" s="167" t="str">
        <f>IFERROR(VLOOKUP(Z309,祝日一覧!$A:$C,3,FALSE),"")</f>
        <v/>
      </c>
      <c r="AA311" s="167" t="str">
        <f>IFERROR(VLOOKUP(AA309,祝日一覧!$A:$C,3,FALSE),"")</f>
        <v/>
      </c>
      <c r="AB311" s="167" t="str">
        <f>IFERROR(VLOOKUP(AB309,祝日一覧!$A:$C,3,FALSE),"")</f>
        <v/>
      </c>
      <c r="AC311" s="167" t="str">
        <f>IFERROR(VLOOKUP(AC309,祝日一覧!$A:$C,3,FALSE),"")</f>
        <v/>
      </c>
      <c r="AD311" s="167" t="str">
        <f>IFERROR(VLOOKUP(AD309,祝日一覧!$A:$C,3,FALSE),"")</f>
        <v/>
      </c>
      <c r="AE311" s="167" t="str">
        <f>IFERROR(VLOOKUP(AE309,祝日一覧!$A:$C,3,FALSE),"")</f>
        <v>昭和の日</v>
      </c>
      <c r="AF311" s="167" t="str">
        <f>IFERROR(VLOOKUP(AF309,祝日一覧!$A:$C,3,FALSE),"")</f>
        <v/>
      </c>
      <c r="AG311" s="168" t="str">
        <f>IFERROR(VLOOKUP(AG309,祝日一覧!$A:$C,3,FALSE),"")</f>
        <v/>
      </c>
      <c r="AH311" s="194"/>
      <c r="AI311" s="195"/>
      <c r="AJ311" s="195"/>
      <c r="AK311" s="195"/>
      <c r="AL311" s="196"/>
      <c r="AM311" s="177"/>
      <c r="AN311" s="178"/>
      <c r="AO311" s="179"/>
      <c r="AP311" s="181"/>
      <c r="AQ311" s="184"/>
      <c r="AR311" s="39" t="s">
        <v>84</v>
      </c>
      <c r="AS311" s="40" t="s">
        <v>84</v>
      </c>
      <c r="AT311" s="186"/>
      <c r="AU311" s="156"/>
      <c r="AV311" s="170"/>
      <c r="AW311" s="156"/>
      <c r="AX311" s="170"/>
      <c r="AY311" s="170"/>
      <c r="AZ311" s="170"/>
      <c r="BA311" s="170"/>
      <c r="BB311" s="170"/>
      <c r="BC311" s="125"/>
      <c r="BD311" s="174">
        <f ca="1">BC310-AS312</f>
        <v>10</v>
      </c>
      <c r="BE311" s="174">
        <f ca="1">BC310-AS314</f>
        <v>10</v>
      </c>
      <c r="BF311" s="125"/>
      <c r="BG311" s="125"/>
      <c r="BH311" s="172"/>
      <c r="BI311" s="173">
        <f>WEEKDAY(C307,3)</f>
        <v>5</v>
      </c>
      <c r="BJ311" s="125"/>
      <c r="BK311" s="125"/>
    </row>
    <row r="312" spans="1:63" ht="54" outlineLevel="1">
      <c r="A312" s="43"/>
      <c r="B312" s="169"/>
      <c r="C312" s="167"/>
      <c r="D312" s="167"/>
      <c r="E312" s="167"/>
      <c r="F312" s="167"/>
      <c r="G312" s="167"/>
      <c r="H312" s="167"/>
      <c r="I312" s="167"/>
      <c r="J312" s="167"/>
      <c r="K312" s="167"/>
      <c r="L312" s="167"/>
      <c r="M312" s="167"/>
      <c r="N312" s="167"/>
      <c r="O312" s="167"/>
      <c r="P312" s="167"/>
      <c r="Q312" s="167"/>
      <c r="R312" s="167"/>
      <c r="S312" s="167"/>
      <c r="T312" s="167"/>
      <c r="U312" s="167"/>
      <c r="V312" s="167"/>
      <c r="W312" s="167"/>
      <c r="X312" s="167"/>
      <c r="Y312" s="167"/>
      <c r="Z312" s="167"/>
      <c r="AA312" s="167"/>
      <c r="AB312" s="167"/>
      <c r="AC312" s="167"/>
      <c r="AD312" s="167"/>
      <c r="AE312" s="167"/>
      <c r="AF312" s="167"/>
      <c r="AG312" s="168"/>
      <c r="AH312" s="86" t="str">
        <f>IF($BI310=7,DBCS(1&amp;"日～"&amp;7&amp;"日"),DBCS("前"&amp;DAY(EOMONTH($C308-1,0))-6+$BI310&amp;"日～"&amp;$BI310&amp;"日"))</f>
        <v>前２７日～２日</v>
      </c>
      <c r="AI312" s="45" t="str">
        <f>DBCS($BI310+1&amp;"日～"&amp;$BI310+7&amp;"日")</f>
        <v>３日～９日</v>
      </c>
      <c r="AJ312" s="45" t="str">
        <f>DBCS($BI310+8&amp;"日～"&amp;$BI310+14&amp;"日")</f>
        <v>１０日～１６日</v>
      </c>
      <c r="AK312" s="45" t="str">
        <f>DBCS($BI310+15&amp;"日～"&amp;$BI310+21&amp;"日")</f>
        <v>１７日～２３日</v>
      </c>
      <c r="AL312" s="46" t="str">
        <f>IF(AND(BI310=7,BI313=0),"-",IF($BI315=3,"-",DBCS($BI310+22&amp;"日～"&amp;$BI310+28&amp;"日")))</f>
        <v>２４日～３０日</v>
      </c>
      <c r="AM312" s="177"/>
      <c r="AN312" s="178"/>
      <c r="AO312" s="179"/>
      <c r="AP312" s="182"/>
      <c r="AQ312" s="185"/>
      <c r="AR312" s="39">
        <f>COUNTIF(C313:AG314,"外")</f>
        <v>0</v>
      </c>
      <c r="AS312" s="40">
        <f ca="1">COUNTIF(OFFSET(C313,0,MAX(5-WEEKDAY(C308,3),0),1,MIN(7-WEEKDAY(C308,3),2)),"外")+COUNTIF(OFFSET(C313,0,MAX(5-WEEKDAY(C308,3),0)+7,1,2),"外")+COUNTIF(OFFSET(C313,0,MAX(5-WEEKDAY(C308,3),0)+14,1,2),"外")+COUNTIF(OFFSET(C313,0,MAX(5-WEEKDAY(C308,3),0)+21,1,2),"外")+IF(BI312-BI310&lt;27,0,COUNTIF(OFFSET(C313,0,BI310+26,1,MIN(7-BI313,2)),"外"))</f>
        <v>0</v>
      </c>
      <c r="AT312" s="186"/>
      <c r="AU312" s="156"/>
      <c r="AV312" s="170"/>
      <c r="AW312" s="156"/>
      <c r="AX312" s="170"/>
      <c r="AY312" s="170"/>
      <c r="AZ312" s="170"/>
      <c r="BA312" s="170"/>
      <c r="BB312" s="170"/>
      <c r="BC312" s="125"/>
      <c r="BD312" s="175"/>
      <c r="BE312" s="175"/>
      <c r="BF312" s="125"/>
      <c r="BG312" s="125"/>
      <c r="BH312" s="47" t="s">
        <v>109</v>
      </c>
      <c r="BI312" s="48">
        <f>DAY(EOMONTH(C308,0))</f>
        <v>30</v>
      </c>
      <c r="BJ312" s="125"/>
      <c r="BK312" s="125"/>
    </row>
    <row r="313" spans="1:63" ht="26.45" customHeight="1" outlineLevel="1">
      <c r="A313" s="52"/>
      <c r="B313" s="161" t="s">
        <v>88</v>
      </c>
      <c r="C313" s="123"/>
      <c r="D313" s="123"/>
      <c r="E313" s="123"/>
      <c r="F313" s="123"/>
      <c r="G313" s="123"/>
      <c r="H313" s="123"/>
      <c r="I313" s="123"/>
      <c r="J313" s="123"/>
      <c r="K313" s="123"/>
      <c r="L313" s="123"/>
      <c r="M313" s="123"/>
      <c r="N313" s="123"/>
      <c r="O313" s="123"/>
      <c r="P313" s="123"/>
      <c r="Q313" s="123"/>
      <c r="R313" s="123"/>
      <c r="S313" s="123"/>
      <c r="T313" s="123"/>
      <c r="U313" s="123"/>
      <c r="V313" s="123"/>
      <c r="W313" s="123"/>
      <c r="X313" s="123"/>
      <c r="Y313" s="123"/>
      <c r="Z313" s="123"/>
      <c r="AA313" s="123"/>
      <c r="AB313" s="123"/>
      <c r="AC313" s="123"/>
      <c r="AD313" s="123"/>
      <c r="AE313" s="123"/>
      <c r="AF313" s="123"/>
      <c r="AG313" s="143"/>
      <c r="AH313" s="53">
        <f ca="1">IF(BI310=7,COUNTIF(OFFSET($C313,0,0,1,$BI310),"○")+COUNTIF(OFFSET($C313,0,$BI310,1,7),"●"),COUNTIF(OFFSET($C313,0,0,1,$BI310),"○")+COUNTIF(OFFSET($C313,-10,DAY(EOMONTH(C308-1,0))-7+BI310,1,7-$BI310),"○")+COUNTIF(OFFSET(C313,0,BI310,1,7),"●"))</f>
        <v>0</v>
      </c>
      <c r="AI313" s="54">
        <f ca="1">COUNTIF(OFFSET($C313,0,$BI310,1,7),"○")+COUNTIF(OFFSET($C313,0,$BI310+7,1,7),"●")</f>
        <v>0</v>
      </c>
      <c r="AJ313" s="54">
        <f ca="1">COUNTIF(OFFSET($C313,0,$BI310+7,1,7),"○")+COUNTIF(OFFSET($C313,0,$BI310+14,1,7),"●")</f>
        <v>0</v>
      </c>
      <c r="AK313" s="54">
        <f ca="1">IF(BI315=3,COUNTIF(OFFSET($C313,0,$BI310+14,1,7),"○")+IFERROR(COUNTIF(OFFSET(C313,0,BI310+22,1,BI313),"●"),0)+COUNTIF(OFFSET(C313,10,0,1,7-BI313),"●"),COUNTIF(OFFSET($C313,0,$BI310+14,1,7),"○")+COUNTIF(OFFSET($C313,0,$BI310+21,1,7),"●"))</f>
        <v>0</v>
      </c>
      <c r="AL313" s="55">
        <f ca="1">IF((BI315+SIGN(BI310))&lt;5,"-",IF(BI313=0,COUNTIF(OFFSET(C313,0,BI310+21,1,7),"○")+COUNTIF(OFFSET(C313,10,0,1,7-BI313),"●"),COUNTIF(OFFSET(C313,0,BI310+21,1,7),"○")+COUNTIF(OFFSET(C313,0,BI310+28,1,BI313),"●")+COUNTIF(OFFSET(C313,10,1,7-BI313,),"●")))</f>
        <v>0</v>
      </c>
      <c r="AM313" s="145">
        <f>AY310</f>
        <v>0</v>
      </c>
      <c r="AN313" s="147">
        <f>IF(AU310=0,"対象外",AM313/AU310)</f>
        <v>0</v>
      </c>
      <c r="AO313" s="149" t="str">
        <f ca="1">IF(AU310=0,"対象外",IF(AM313/AU310&gt;=0.285,"達成",IF(AM313&gt;=BF313,"達成※","未")))</f>
        <v>未</v>
      </c>
      <c r="AP313" s="151">
        <f>AZ310</f>
        <v>0</v>
      </c>
      <c r="AQ313" s="153">
        <f>IFERROR(AP313/AV310,"")</f>
        <v>0</v>
      </c>
      <c r="AR313" s="39" t="s">
        <v>85</v>
      </c>
      <c r="AS313" s="40" t="s">
        <v>85</v>
      </c>
      <c r="AT313" s="186"/>
      <c r="AU313" s="156"/>
      <c r="AV313" s="170"/>
      <c r="AW313" s="156"/>
      <c r="AX313" s="170"/>
      <c r="AY313" s="170"/>
      <c r="AZ313" s="170"/>
      <c r="BA313" s="170"/>
      <c r="BB313" s="170"/>
      <c r="BC313" s="125"/>
      <c r="BD313" s="175"/>
      <c r="BE313" s="175"/>
      <c r="BF313" s="125" t="str">
        <f ca="1">IF(OR(BD311/AU310&lt;0.285,BD311=0),BD311,"-")</f>
        <v>-</v>
      </c>
      <c r="BG313" s="174" t="str">
        <f ca="1">IF(OR(BE311/AW310&lt;0.285,BE311=0),BE311,"-")</f>
        <v>-</v>
      </c>
      <c r="BH313" s="56" t="s">
        <v>110</v>
      </c>
      <c r="BI313" s="57">
        <f>MOD(BI312-BI310,7)</f>
        <v>0</v>
      </c>
      <c r="BJ313" s="125"/>
      <c r="BK313" s="125"/>
    </row>
    <row r="314" spans="1:63" ht="12.95" customHeight="1" outlineLevel="1">
      <c r="A314" s="52"/>
      <c r="B314" s="161"/>
      <c r="C314" s="123"/>
      <c r="D314" s="123"/>
      <c r="E314" s="123"/>
      <c r="F314" s="123"/>
      <c r="G314" s="123"/>
      <c r="H314" s="123"/>
      <c r="I314" s="123"/>
      <c r="J314" s="123"/>
      <c r="K314" s="123"/>
      <c r="L314" s="123"/>
      <c r="M314" s="123"/>
      <c r="N314" s="123"/>
      <c r="O314" s="123"/>
      <c r="P314" s="123"/>
      <c r="Q314" s="123"/>
      <c r="R314" s="123"/>
      <c r="S314" s="123"/>
      <c r="T314" s="123"/>
      <c r="U314" s="123"/>
      <c r="V314" s="123"/>
      <c r="W314" s="123"/>
      <c r="X314" s="123"/>
      <c r="Y314" s="123"/>
      <c r="Z314" s="123"/>
      <c r="AA314" s="123"/>
      <c r="AB314" s="123"/>
      <c r="AC314" s="123"/>
      <c r="AD314" s="123"/>
      <c r="AE314" s="123"/>
      <c r="AF314" s="123"/>
      <c r="AG314" s="143"/>
      <c r="AH314" s="58" t="str">
        <f ca="1">IF(BI310=1,
IF((2-COUNTIF(OFFSET(C313,0,0,1,1),"外")-COUNTIF(OFFSET(C313,-10,BI302-1),"外"))&lt;=AH313,"達成","未"),
IF((2-COUNTIF(OFFSET(C313,0,MAX(5-WEEKDAY(C308,3),0),1,2),"外"))&lt;=AH313,"達成","未"))</f>
        <v>未</v>
      </c>
      <c r="AI314" s="54" t="str">
        <f ca="1">IF((2-COUNTIF(OFFSET($C313,0,$BI310+5,1,2),"外"))&lt;=AI313,"達成","未")</f>
        <v>未</v>
      </c>
      <c r="AJ314" s="54" t="str">
        <f ca="1">IF((2-COUNTIF(OFFSET($C313,0,$BI310+12,1,2),"外"))&lt;=AJ313,"達成","未")</f>
        <v>未</v>
      </c>
      <c r="AK314" s="54" t="str">
        <f ca="1">IF((2-COUNTIF(OFFSET($C313,0,$BI310+19,1,2),"外"))&lt;=AK313,"達成","未")</f>
        <v>未</v>
      </c>
      <c r="AL314" s="55" t="str">
        <f ca="1">IF((BI315+SIGN(BI310))&lt;5,"-",IF((2-COUNTIF(OFFSET($C313,0,$BI310+26,1,2),"外"))&lt;=AL313,"達成","未"))</f>
        <v>未</v>
      </c>
      <c r="AM314" s="163"/>
      <c r="AN314" s="164"/>
      <c r="AO314" s="165"/>
      <c r="AP314" s="166"/>
      <c r="AQ314" s="187"/>
      <c r="AR314" s="188">
        <f>COUNTIF(C315:AG316,"外")</f>
        <v>0</v>
      </c>
      <c r="AS314" s="190">
        <f ca="1">COUNTIF(OFFSET(C315,0,MAX(5-WEEKDAY(C308,3),0),1,MIN(7-WEEKDAY(C308,3),2)),"外")+COUNTIF(OFFSET(C315,0,MAX(5-WEEKDAY(C308,3),0)+7,1,2),"外")+COUNTIF(OFFSET(C315,0,MAX(5-WEEKDAY(C308,3),0)+14,1,2),"外")+COUNTIF(OFFSET(C315,0,MAX(5-WEEKDAY(C308,3),0)+21,1,2),"外")+IF(BI312-BI310&lt;27,0,COUNTIF(OFFSET(C315,0,BI310+26,1,MIN(7-BI313,2)),"外"))</f>
        <v>0</v>
      </c>
      <c r="AT314" s="186"/>
      <c r="AU314" s="156"/>
      <c r="AV314" s="170"/>
      <c r="AW314" s="156"/>
      <c r="AX314" s="170"/>
      <c r="AY314" s="170"/>
      <c r="AZ314" s="170"/>
      <c r="BA314" s="170"/>
      <c r="BB314" s="170"/>
      <c r="BC314" s="125"/>
      <c r="BD314" s="175"/>
      <c r="BE314" s="175"/>
      <c r="BF314" s="125"/>
      <c r="BG314" s="175"/>
      <c r="BH314" s="59" t="s">
        <v>112</v>
      </c>
      <c r="BI314" s="57">
        <f>SIGN(BI310)+SIGN(BI313)+BI315</f>
        <v>5</v>
      </c>
      <c r="BJ314" s="125"/>
      <c r="BK314" s="125"/>
    </row>
    <row r="315" spans="1:63" ht="26.45" customHeight="1" outlineLevel="1">
      <c r="A315" s="52"/>
      <c r="B315" s="161" t="s">
        <v>137</v>
      </c>
      <c r="C315" s="123"/>
      <c r="D315" s="123"/>
      <c r="E315" s="123"/>
      <c r="F315" s="123"/>
      <c r="G315" s="123"/>
      <c r="H315" s="123"/>
      <c r="I315" s="123"/>
      <c r="J315" s="123"/>
      <c r="K315" s="123"/>
      <c r="L315" s="123"/>
      <c r="M315" s="123"/>
      <c r="N315" s="123"/>
      <c r="O315" s="123"/>
      <c r="P315" s="123"/>
      <c r="Q315" s="123"/>
      <c r="R315" s="123"/>
      <c r="S315" s="123"/>
      <c r="T315" s="123"/>
      <c r="U315" s="123"/>
      <c r="V315" s="123"/>
      <c r="W315" s="123"/>
      <c r="X315" s="123"/>
      <c r="Y315" s="123"/>
      <c r="Z315" s="123"/>
      <c r="AA315" s="123"/>
      <c r="AB315" s="123"/>
      <c r="AC315" s="123"/>
      <c r="AD315" s="123"/>
      <c r="AE315" s="123"/>
      <c r="AF315" s="123"/>
      <c r="AG315" s="143"/>
      <c r="AH315" s="53">
        <f ca="1">IF(BI310=7,COUNTIF(OFFSET($C315,0,0,1,$BI310),"○")+COUNTIF(OFFSET($C315,0,$BI310,1,7),"●"),COUNTIF(OFFSET($C315,0,0,1,$BI310),"○")+COUNTIF(OFFSET($C315,-10,DAY(EOMONTH(C308-1,0))-7+BI310,1,7-$BI310),"○")+COUNTIF(OFFSET(C315,0,BI310,1,7),"●"))</f>
        <v>0</v>
      </c>
      <c r="AI315" s="60">
        <f ca="1">COUNTIF(OFFSET($C315,0,$BI310,1,7),"○")+COUNTIF(OFFSET($C315,0,$BI310+7,1,7),"●")</f>
        <v>0</v>
      </c>
      <c r="AJ315" s="60">
        <f ca="1">COUNTIF(OFFSET($C315,0,$BI310+7,1,7),"○")+COUNTIF(OFFSET($C315,0,$BI310+14,1,7),"●")</f>
        <v>0</v>
      </c>
      <c r="AK315" s="60">
        <f ca="1">IF(BI315=3,COUNTIF(OFFSET($C315,0,$BI310+14,1,7),"○")+IFERROR(COUNTIF(OFFSET(C315,0,BI310+22,1,BI313),"●"),0)+COUNTIF(OFFSET(C315,10,0,1,7-BI313),"●"),COUNTIF(OFFSET($C315,0,$BI310+14,1,7),"○")+COUNTIF(OFFSET($C315,0,$BI310+21,1,7),"●"))</f>
        <v>0</v>
      </c>
      <c r="AL315" s="61">
        <f ca="1">IF((BI315+SIGN(BI310))&lt;5,"-",IF(BI313=0,COUNTIF(OFFSET(C315,0,BI310+21,1,7),"○")+COUNTIF(OFFSET(C315,10,0,1,7-BI313),"●"),COUNTIF(OFFSET(C315,0,BI310+21,1,7),"○")+COUNTIF(OFFSET(C315,0,BI310+28,1,BI313),"●")+COUNTIF(OFFSET(C315,10,1,7-BI313,),"●")))</f>
        <v>0</v>
      </c>
      <c r="AM315" s="145">
        <f>BA310</f>
        <v>0</v>
      </c>
      <c r="AN315" s="147">
        <f>IF(AU310=0,"対象外",AM315/AU310)</f>
        <v>0</v>
      </c>
      <c r="AO315" s="149" t="str">
        <f ca="1">IF(AU310=0,"対象外",IF(AM315/AU310&gt;=0.285,"達成",IF(AM315&gt;=BF313,"達成※","未")))</f>
        <v>未</v>
      </c>
      <c r="AP315" s="151">
        <f>BB310</f>
        <v>0</v>
      </c>
      <c r="AQ315" s="153">
        <f>IFERROR(AP315/AV310,"")</f>
        <v>0</v>
      </c>
      <c r="AR315" s="189"/>
      <c r="AS315" s="191"/>
      <c r="AT315" s="186"/>
      <c r="AU315" s="157"/>
      <c r="AV315" s="170"/>
      <c r="AW315" s="157"/>
      <c r="AX315" s="170"/>
      <c r="AY315" s="170"/>
      <c r="AZ315" s="170"/>
      <c r="BA315" s="170"/>
      <c r="BB315" s="170"/>
      <c r="BC315" s="125"/>
      <c r="BD315" s="176"/>
      <c r="BE315" s="176"/>
      <c r="BF315" s="125"/>
      <c r="BG315" s="176"/>
      <c r="BH315" s="63" t="s">
        <v>111</v>
      </c>
      <c r="BI315" s="92">
        <f>ROUNDDOWN((BI312-BI310)/7,0)</f>
        <v>4</v>
      </c>
      <c r="BJ315" s="125"/>
      <c r="BK315" s="125"/>
    </row>
    <row r="316" spans="1:63" ht="14.25" outlineLevel="1" thickBot="1">
      <c r="A316" s="52"/>
      <c r="B316" s="162"/>
      <c r="C316" s="142"/>
      <c r="D316" s="142"/>
      <c r="E316" s="142"/>
      <c r="F316" s="142"/>
      <c r="G316" s="142"/>
      <c r="H316" s="142"/>
      <c r="I316" s="142"/>
      <c r="J316" s="142"/>
      <c r="K316" s="142"/>
      <c r="L316" s="142"/>
      <c r="M316" s="142"/>
      <c r="N316" s="142"/>
      <c r="O316" s="142"/>
      <c r="P316" s="142"/>
      <c r="Q316" s="142"/>
      <c r="R316" s="142"/>
      <c r="S316" s="142"/>
      <c r="T316" s="142"/>
      <c r="U316" s="142"/>
      <c r="V316" s="142"/>
      <c r="W316" s="142"/>
      <c r="X316" s="142"/>
      <c r="Y316" s="142"/>
      <c r="Z316" s="142"/>
      <c r="AA316" s="142"/>
      <c r="AB316" s="142"/>
      <c r="AC316" s="142"/>
      <c r="AD316" s="142"/>
      <c r="AE316" s="142"/>
      <c r="AF316" s="142"/>
      <c r="AG316" s="144"/>
      <c r="AH316" s="77" t="str">
        <f ca="1">IF(BI310=1,
IF((2-COUNTIF(OFFSET(C315,0,0,1,1),"外")-COUNTIF(OFFSET(C315,-10,BI302-1),"外"))&lt;=AH315,"達成","未"),
IF((2-COUNTIF(OFFSET(C315,0,MAX(5-WEEKDAY(C308,3),0),1,2),"外"))&lt;=AH315,"達成","未"))</f>
        <v>未</v>
      </c>
      <c r="AI316" s="66" t="str">
        <f ca="1">IF((2-COUNTIF(OFFSET($C315,0,$BI310+5,1,2),"外"))&lt;=AI315,"達成","未")</f>
        <v>未</v>
      </c>
      <c r="AJ316" s="66" t="str">
        <f ca="1">IF((2-COUNTIF(OFFSET($C315,0,$BI310+12,1,2),"外"))&lt;=AJ315,"達成","未")</f>
        <v>未</v>
      </c>
      <c r="AK316" s="66" t="str">
        <f ca="1">IF((2-COUNTIF(OFFSET($C315,0,$BI310+19,1,2),"外"))&lt;=AK315,"達成","未")</f>
        <v>未</v>
      </c>
      <c r="AL316" s="67" t="str">
        <f ca="1">IF((BI315+SIGN(BI310))&lt;5,"-",IF((2-COUNTIF(OFFSET($C315,0,$BI310+26,1,2),"外"))&lt;=AL315,"達成","未"))</f>
        <v>未</v>
      </c>
      <c r="AM316" s="146"/>
      <c r="AN316" s="148"/>
      <c r="AO316" s="150"/>
      <c r="AP316" s="152"/>
      <c r="AQ316" s="154"/>
      <c r="AR316" s="68"/>
      <c r="AS316" s="68"/>
      <c r="AT316" s="22"/>
      <c r="AU316" s="22"/>
      <c r="AV316" s="22"/>
      <c r="AW316" s="22"/>
      <c r="AX316" s="22"/>
      <c r="AY316" s="22"/>
      <c r="AZ316" s="22"/>
      <c r="BA316" s="22"/>
      <c r="BB316" s="22"/>
      <c r="BC316" s="69"/>
      <c r="BD316" s="69"/>
      <c r="BE316" s="69"/>
      <c r="BF316" s="69"/>
      <c r="BG316" s="69"/>
      <c r="BH316" s="69"/>
      <c r="BI316" s="69"/>
      <c r="BJ316" s="69"/>
      <c r="BK316" s="18"/>
    </row>
    <row r="317" spans="1:63" ht="14.25" outlineLevel="1" thickBot="1">
      <c r="A317" s="12"/>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c r="AG317" s="14"/>
      <c r="AZ317" s="16"/>
      <c r="BA317" s="16"/>
      <c r="BB317" s="16"/>
    </row>
    <row r="318" spans="1:63" ht="12.95" customHeight="1" outlineLevel="1">
      <c r="A318" s="12"/>
      <c r="B318" s="29" t="s">
        <v>0</v>
      </c>
      <c r="C318" s="207">
        <f>DATE(YEAR(C308),MONTH(C308)+1,DAY(C308))</f>
        <v>46874</v>
      </c>
      <c r="D318" s="207"/>
      <c r="E318" s="207"/>
      <c r="F318" s="207"/>
      <c r="G318" s="207"/>
      <c r="H318" s="207"/>
      <c r="I318" s="207"/>
      <c r="J318" s="207"/>
      <c r="K318" s="207"/>
      <c r="L318" s="207"/>
      <c r="M318" s="207"/>
      <c r="N318" s="207"/>
      <c r="O318" s="207"/>
      <c r="P318" s="207"/>
      <c r="Q318" s="207"/>
      <c r="R318" s="207"/>
      <c r="S318" s="207"/>
      <c r="T318" s="207"/>
      <c r="U318" s="207"/>
      <c r="V318" s="207"/>
      <c r="W318" s="207"/>
      <c r="X318" s="207"/>
      <c r="Y318" s="207"/>
      <c r="Z318" s="207"/>
      <c r="AA318" s="207"/>
      <c r="AB318" s="207"/>
      <c r="AC318" s="207"/>
      <c r="AD318" s="207"/>
      <c r="AE318" s="207"/>
      <c r="AF318" s="207"/>
      <c r="AG318" s="208"/>
      <c r="AH318" s="209" t="s">
        <v>136</v>
      </c>
      <c r="AI318" s="210"/>
      <c r="AJ318" s="210"/>
      <c r="AK318" s="210"/>
      <c r="AL318" s="211"/>
      <c r="AM318" s="215" t="s">
        <v>50</v>
      </c>
      <c r="AN318" s="216"/>
      <c r="AO318" s="217"/>
      <c r="AP318" s="221" t="s">
        <v>11</v>
      </c>
      <c r="AQ318" s="222"/>
      <c r="AR318" s="199" t="s">
        <v>113</v>
      </c>
      <c r="AS318" s="202" t="s">
        <v>114</v>
      </c>
      <c r="AT318" s="205" t="s">
        <v>15</v>
      </c>
      <c r="AU318" s="155" t="s">
        <v>115</v>
      </c>
      <c r="AV318" s="197" t="s">
        <v>116</v>
      </c>
      <c r="AW318" s="155" t="s">
        <v>118</v>
      </c>
      <c r="AX318" s="197" t="s">
        <v>117</v>
      </c>
      <c r="AY318" s="155" t="s">
        <v>80</v>
      </c>
      <c r="AZ318" s="155" t="s">
        <v>81</v>
      </c>
      <c r="BA318" s="30" t="s">
        <v>82</v>
      </c>
      <c r="BB318" s="30" t="s">
        <v>83</v>
      </c>
      <c r="BC318" s="170" t="s">
        <v>52</v>
      </c>
      <c r="BD318" s="197" t="s">
        <v>119</v>
      </c>
      <c r="BE318" s="197" t="s">
        <v>120</v>
      </c>
      <c r="BF318" s="170" t="s">
        <v>121</v>
      </c>
      <c r="BG318" s="170" t="s">
        <v>122</v>
      </c>
      <c r="BH318" s="41"/>
      <c r="BI318" s="192" t="s">
        <v>100</v>
      </c>
      <c r="BJ318" s="170" t="s">
        <v>61</v>
      </c>
      <c r="BK318" s="125" t="s">
        <v>89</v>
      </c>
    </row>
    <row r="319" spans="1:63" outlineLevel="1">
      <c r="A319" s="12"/>
      <c r="B319" s="32" t="s">
        <v>1</v>
      </c>
      <c r="C319" s="33">
        <f>DATE(YEAR(C318),MONTH(C318),DAY(C318))</f>
        <v>46874</v>
      </c>
      <c r="D319" s="33">
        <f>IF(MONTH(DATE(YEAR(C319),MONTH(C319),DAY(C319)+1))=MONTH($C318),DATE(YEAR(C319),MONTH(C319),DAY(C319)+1),"")</f>
        <v>46875</v>
      </c>
      <c r="E319" s="33">
        <f t="shared" ref="E319:AG319" si="63">IF(MONTH(DATE(YEAR(D319),MONTH(D319),DAY(D319)+1))=MONTH($C318),DATE(YEAR(D319),MONTH(D319),DAY(D319)+1),"")</f>
        <v>46876</v>
      </c>
      <c r="F319" s="33">
        <f t="shared" si="63"/>
        <v>46877</v>
      </c>
      <c r="G319" s="33">
        <f t="shared" si="63"/>
        <v>46878</v>
      </c>
      <c r="H319" s="33">
        <f t="shared" si="63"/>
        <v>46879</v>
      </c>
      <c r="I319" s="33">
        <f t="shared" si="63"/>
        <v>46880</v>
      </c>
      <c r="J319" s="33">
        <f t="shared" si="63"/>
        <v>46881</v>
      </c>
      <c r="K319" s="33">
        <f t="shared" si="63"/>
        <v>46882</v>
      </c>
      <c r="L319" s="33">
        <f t="shared" si="63"/>
        <v>46883</v>
      </c>
      <c r="M319" s="33">
        <f t="shared" si="63"/>
        <v>46884</v>
      </c>
      <c r="N319" s="33">
        <f t="shared" si="63"/>
        <v>46885</v>
      </c>
      <c r="O319" s="33">
        <f t="shared" si="63"/>
        <v>46886</v>
      </c>
      <c r="P319" s="33">
        <f t="shared" si="63"/>
        <v>46887</v>
      </c>
      <c r="Q319" s="33">
        <f t="shared" si="63"/>
        <v>46888</v>
      </c>
      <c r="R319" s="33">
        <f t="shared" si="63"/>
        <v>46889</v>
      </c>
      <c r="S319" s="33">
        <f t="shared" si="63"/>
        <v>46890</v>
      </c>
      <c r="T319" s="33">
        <f t="shared" si="63"/>
        <v>46891</v>
      </c>
      <c r="U319" s="33">
        <f t="shared" si="63"/>
        <v>46892</v>
      </c>
      <c r="V319" s="33">
        <f t="shared" si="63"/>
        <v>46893</v>
      </c>
      <c r="W319" s="33">
        <f t="shared" si="63"/>
        <v>46894</v>
      </c>
      <c r="X319" s="33">
        <f t="shared" si="63"/>
        <v>46895</v>
      </c>
      <c r="Y319" s="33">
        <f t="shared" si="63"/>
        <v>46896</v>
      </c>
      <c r="Z319" s="33">
        <f t="shared" si="63"/>
        <v>46897</v>
      </c>
      <c r="AA319" s="33">
        <f t="shared" si="63"/>
        <v>46898</v>
      </c>
      <c r="AB319" s="33">
        <f t="shared" si="63"/>
        <v>46899</v>
      </c>
      <c r="AC319" s="33">
        <f t="shared" si="63"/>
        <v>46900</v>
      </c>
      <c r="AD319" s="33">
        <f t="shared" si="63"/>
        <v>46901</v>
      </c>
      <c r="AE319" s="33">
        <f t="shared" si="63"/>
        <v>46902</v>
      </c>
      <c r="AF319" s="33">
        <f t="shared" si="63"/>
        <v>46903</v>
      </c>
      <c r="AG319" s="74">
        <f t="shared" si="63"/>
        <v>46904</v>
      </c>
      <c r="AH319" s="212"/>
      <c r="AI319" s="213"/>
      <c r="AJ319" s="213"/>
      <c r="AK319" s="213"/>
      <c r="AL319" s="214"/>
      <c r="AM319" s="218"/>
      <c r="AN319" s="219"/>
      <c r="AO319" s="220"/>
      <c r="AP319" s="223"/>
      <c r="AQ319" s="224"/>
      <c r="AR319" s="200"/>
      <c r="AS319" s="203"/>
      <c r="AT319" s="206"/>
      <c r="AU319" s="157"/>
      <c r="AV319" s="137"/>
      <c r="AW319" s="157"/>
      <c r="AX319" s="137"/>
      <c r="AY319" s="157"/>
      <c r="AZ319" s="157"/>
      <c r="BA319" s="35" t="s">
        <v>78</v>
      </c>
      <c r="BB319" s="35" t="s">
        <v>79</v>
      </c>
      <c r="BC319" s="170"/>
      <c r="BD319" s="198"/>
      <c r="BE319" s="198"/>
      <c r="BF319" s="125"/>
      <c r="BG319" s="125"/>
      <c r="BH319" s="62"/>
      <c r="BI319" s="193"/>
      <c r="BJ319" s="170"/>
      <c r="BK319" s="125"/>
    </row>
    <row r="320" spans="1:63" ht="12.95" customHeight="1" outlineLevel="1">
      <c r="A320" s="12"/>
      <c r="B320" s="32" t="s">
        <v>2</v>
      </c>
      <c r="C320" s="78" t="str">
        <f t="shared" ref="C320:AG320" si="64">TEXT(C319,"aaa")</f>
        <v>月</v>
      </c>
      <c r="D320" s="78" t="str">
        <f t="shared" si="64"/>
        <v>火</v>
      </c>
      <c r="E320" s="78" t="str">
        <f t="shared" si="64"/>
        <v>水</v>
      </c>
      <c r="F320" s="78" t="str">
        <f t="shared" si="64"/>
        <v>木</v>
      </c>
      <c r="G320" s="78" t="str">
        <f t="shared" si="64"/>
        <v>金</v>
      </c>
      <c r="H320" s="78" t="str">
        <f t="shared" si="64"/>
        <v>土</v>
      </c>
      <c r="I320" s="78" t="str">
        <f t="shared" si="64"/>
        <v>日</v>
      </c>
      <c r="J320" s="78" t="str">
        <f t="shared" si="64"/>
        <v>月</v>
      </c>
      <c r="K320" s="78" t="str">
        <f t="shared" si="64"/>
        <v>火</v>
      </c>
      <c r="L320" s="78" t="str">
        <f t="shared" si="64"/>
        <v>水</v>
      </c>
      <c r="M320" s="78" t="str">
        <f t="shared" si="64"/>
        <v>木</v>
      </c>
      <c r="N320" s="78" t="str">
        <f t="shared" si="64"/>
        <v>金</v>
      </c>
      <c r="O320" s="78" t="str">
        <f t="shared" si="64"/>
        <v>土</v>
      </c>
      <c r="P320" s="78" t="str">
        <f t="shared" si="64"/>
        <v>日</v>
      </c>
      <c r="Q320" s="78" t="str">
        <f t="shared" si="64"/>
        <v>月</v>
      </c>
      <c r="R320" s="78" t="str">
        <f t="shared" si="64"/>
        <v>火</v>
      </c>
      <c r="S320" s="78" t="str">
        <f t="shared" si="64"/>
        <v>水</v>
      </c>
      <c r="T320" s="78" t="str">
        <f t="shared" si="64"/>
        <v>木</v>
      </c>
      <c r="U320" s="78" t="str">
        <f t="shared" si="64"/>
        <v>金</v>
      </c>
      <c r="V320" s="78" t="str">
        <f t="shared" si="64"/>
        <v>土</v>
      </c>
      <c r="W320" s="78" t="str">
        <f t="shared" si="64"/>
        <v>日</v>
      </c>
      <c r="X320" s="78" t="str">
        <f t="shared" si="64"/>
        <v>月</v>
      </c>
      <c r="Y320" s="78" t="str">
        <f t="shared" si="64"/>
        <v>火</v>
      </c>
      <c r="Z320" s="78" t="str">
        <f t="shared" si="64"/>
        <v>水</v>
      </c>
      <c r="AA320" s="78" t="str">
        <f t="shared" si="64"/>
        <v>木</v>
      </c>
      <c r="AB320" s="78" t="str">
        <f t="shared" si="64"/>
        <v>金</v>
      </c>
      <c r="AC320" s="78" t="str">
        <f t="shared" si="64"/>
        <v>土</v>
      </c>
      <c r="AD320" s="78" t="str">
        <f t="shared" si="64"/>
        <v>日</v>
      </c>
      <c r="AE320" s="78" t="str">
        <f t="shared" si="64"/>
        <v>月</v>
      </c>
      <c r="AF320" s="78" t="str">
        <f t="shared" si="64"/>
        <v>火</v>
      </c>
      <c r="AG320" s="79" t="str">
        <f t="shared" si="64"/>
        <v>水</v>
      </c>
      <c r="AH320" s="194" t="s">
        <v>90</v>
      </c>
      <c r="AI320" s="195" t="s">
        <v>91</v>
      </c>
      <c r="AJ320" s="195" t="s">
        <v>92</v>
      </c>
      <c r="AK320" s="195" t="s">
        <v>93</v>
      </c>
      <c r="AL320" s="196" t="s">
        <v>94</v>
      </c>
      <c r="AM320" s="177" t="s">
        <v>44</v>
      </c>
      <c r="AN320" s="178" t="s">
        <v>12</v>
      </c>
      <c r="AO320" s="179" t="s">
        <v>51</v>
      </c>
      <c r="AP320" s="180" t="s">
        <v>44</v>
      </c>
      <c r="AQ320" s="183" t="s">
        <v>13</v>
      </c>
      <c r="AR320" s="201"/>
      <c r="AS320" s="204"/>
      <c r="AT320" s="186">
        <f>COUNT(C319:AG319)</f>
        <v>31</v>
      </c>
      <c r="AU320" s="155">
        <f>AT320-AR322</f>
        <v>31</v>
      </c>
      <c r="AV320" s="170">
        <f>SUM(AU$8:AU323)</f>
        <v>938</v>
      </c>
      <c r="AW320" s="155">
        <f>AT320-AR324</f>
        <v>31</v>
      </c>
      <c r="AX320" s="170">
        <f>SUM(AW$8:AW323)</f>
        <v>938</v>
      </c>
      <c r="AY320" s="170">
        <f>COUNTIF(C323:AG323,"○")+COUNTIF(C323:AG323,"●")</f>
        <v>0</v>
      </c>
      <c r="AZ320" s="170">
        <f>SUM(AY$9:AY324)</f>
        <v>0</v>
      </c>
      <c r="BA320" s="170">
        <f>COUNTIF(C325:AG325,"○")+COUNTIF(C325:AG325,"●")</f>
        <v>0</v>
      </c>
      <c r="BB320" s="170">
        <f>SUM(BA$10:BA325)</f>
        <v>0</v>
      </c>
      <c r="BC320" s="125">
        <f>COUNTIF(C320:AG320,"土")+COUNTIF(C320:AG320,"日")</f>
        <v>8</v>
      </c>
      <c r="BD320" s="137"/>
      <c r="BE320" s="137"/>
      <c r="BF320" s="125" t="str">
        <f ca="1">IF(OR(BD321/AU320&lt;0.285,BD321=0),"特例","特例なし")</f>
        <v>特例</v>
      </c>
      <c r="BG320" s="125" t="str">
        <f ca="1">IF(OR(BE321/AW320&lt;0.285,BE321=0),"特例","特例なし")</f>
        <v>特例</v>
      </c>
      <c r="BH320" s="171" t="s">
        <v>108</v>
      </c>
      <c r="BI320" s="173">
        <f>ABS(IF(WEEKDAY(C318,3)=0,7,WEEKDAY(C318,3)-7))</f>
        <v>7</v>
      </c>
      <c r="BJ320" s="125">
        <f ca="1">IF($AO$340="計画",IF(AU320=0,1,IF(AO323="達成",1,IF(AO323="達成※",1,0))),IF(AW320=0,1,IF(AO325="達成",1,IF(AO325="達成※",1,0))))</f>
        <v>0</v>
      </c>
      <c r="BK320" s="125">
        <f ca="1">IF($AO$340="計画",IF(COUNTIF(AH324:AL324,"未")=0,1,0),IF(COUNTIF(AH326:AL326,"未")=0,1,0))</f>
        <v>0</v>
      </c>
    </row>
    <row r="321" spans="1:63" ht="28.5" outlineLevel="1">
      <c r="A321" s="12"/>
      <c r="B321" s="169" t="s">
        <v>3</v>
      </c>
      <c r="C321" s="167" t="str">
        <f>IFERROR(VLOOKUP(C319,祝日一覧!$A:$C,3,FALSE),"")</f>
        <v/>
      </c>
      <c r="D321" s="167" t="str">
        <f>IFERROR(VLOOKUP(D319,祝日一覧!$A:$C,3,FALSE),"")</f>
        <v/>
      </c>
      <c r="E321" s="167" t="str">
        <f>IFERROR(VLOOKUP(E319,祝日一覧!$A:$C,3,FALSE),"")</f>
        <v>憲法記念日</v>
      </c>
      <c r="F321" s="167" t="str">
        <f>IFERROR(VLOOKUP(F319,祝日一覧!$A:$C,3,FALSE),"")</f>
        <v>みどりの日</v>
      </c>
      <c r="G321" s="167" t="str">
        <f>IFERROR(VLOOKUP(G319,祝日一覧!$A:$C,3,FALSE),"")</f>
        <v>こどもの日</v>
      </c>
      <c r="H321" s="167" t="str">
        <f>IFERROR(VLOOKUP(H319,祝日一覧!$A:$C,3,FALSE),"")</f>
        <v/>
      </c>
      <c r="I321" s="167" t="str">
        <f>IFERROR(VLOOKUP(I319,祝日一覧!$A:$C,3,FALSE),"")</f>
        <v/>
      </c>
      <c r="J321" s="167" t="str">
        <f>IFERROR(VLOOKUP(J319,祝日一覧!$A:$C,3,FALSE),"")</f>
        <v/>
      </c>
      <c r="K321" s="167" t="str">
        <f>IFERROR(VLOOKUP(K319,祝日一覧!$A:$C,3,FALSE),"")</f>
        <v/>
      </c>
      <c r="L321" s="167" t="str">
        <f>IFERROR(VLOOKUP(L319,祝日一覧!$A:$C,3,FALSE),"")</f>
        <v/>
      </c>
      <c r="M321" s="167" t="str">
        <f>IFERROR(VLOOKUP(M319,祝日一覧!$A:$C,3,FALSE),"")</f>
        <v/>
      </c>
      <c r="N321" s="167" t="str">
        <f>IFERROR(VLOOKUP(N319,祝日一覧!$A:$C,3,FALSE),"")</f>
        <v/>
      </c>
      <c r="O321" s="167" t="str">
        <f>IFERROR(VLOOKUP(O319,祝日一覧!$A:$C,3,FALSE),"")</f>
        <v/>
      </c>
      <c r="P321" s="167" t="str">
        <f>IFERROR(VLOOKUP(P319,祝日一覧!$A:$C,3,FALSE),"")</f>
        <v/>
      </c>
      <c r="Q321" s="167" t="str">
        <f>IFERROR(VLOOKUP(Q319,祝日一覧!$A:$C,3,FALSE),"")</f>
        <v/>
      </c>
      <c r="R321" s="167" t="str">
        <f>IFERROR(VLOOKUP(R319,祝日一覧!$A:$C,3,FALSE),"")</f>
        <v/>
      </c>
      <c r="S321" s="167" t="str">
        <f>IFERROR(VLOOKUP(S319,祝日一覧!$A:$C,3,FALSE),"")</f>
        <v/>
      </c>
      <c r="T321" s="167" t="str">
        <f>IFERROR(VLOOKUP(T319,祝日一覧!$A:$C,3,FALSE),"")</f>
        <v/>
      </c>
      <c r="U321" s="167" t="str">
        <f>IFERROR(VLOOKUP(U319,祝日一覧!$A:$C,3,FALSE),"")</f>
        <v/>
      </c>
      <c r="V321" s="167" t="str">
        <f>IFERROR(VLOOKUP(V319,祝日一覧!$A:$C,3,FALSE),"")</f>
        <v/>
      </c>
      <c r="W321" s="167" t="str">
        <f>IFERROR(VLOOKUP(W319,祝日一覧!$A:$C,3,FALSE),"")</f>
        <v/>
      </c>
      <c r="X321" s="167" t="str">
        <f>IFERROR(VLOOKUP(X319,祝日一覧!$A:$C,3,FALSE),"")</f>
        <v/>
      </c>
      <c r="Y321" s="167" t="str">
        <f>IFERROR(VLOOKUP(Y319,祝日一覧!$A:$C,3,FALSE),"")</f>
        <v/>
      </c>
      <c r="Z321" s="167" t="str">
        <f>IFERROR(VLOOKUP(Z319,祝日一覧!$A:$C,3,FALSE),"")</f>
        <v/>
      </c>
      <c r="AA321" s="167" t="str">
        <f>IFERROR(VLOOKUP(AA319,祝日一覧!$A:$C,3,FALSE),"")</f>
        <v/>
      </c>
      <c r="AB321" s="167" t="str">
        <f>IFERROR(VLOOKUP(AB319,祝日一覧!$A:$C,3,FALSE),"")</f>
        <v/>
      </c>
      <c r="AC321" s="167" t="str">
        <f>IFERROR(VLOOKUP(AC319,祝日一覧!$A:$C,3,FALSE),"")</f>
        <v/>
      </c>
      <c r="AD321" s="167" t="str">
        <f>IFERROR(VLOOKUP(AD319,祝日一覧!$A:$C,3,FALSE),"")</f>
        <v/>
      </c>
      <c r="AE321" s="167" t="str">
        <f>IFERROR(VLOOKUP(AE319,祝日一覧!$A:$C,3,FALSE),"")</f>
        <v/>
      </c>
      <c r="AF321" s="167" t="str">
        <f>IFERROR(VLOOKUP(AF319,祝日一覧!$A:$C,3,FALSE),"")</f>
        <v/>
      </c>
      <c r="AG321" s="168" t="str">
        <f>IFERROR(VLOOKUP(AG319,祝日一覧!$A:$C,3,FALSE),"")</f>
        <v/>
      </c>
      <c r="AH321" s="194"/>
      <c r="AI321" s="195"/>
      <c r="AJ321" s="195"/>
      <c r="AK321" s="195"/>
      <c r="AL321" s="196"/>
      <c r="AM321" s="177"/>
      <c r="AN321" s="178"/>
      <c r="AO321" s="179"/>
      <c r="AP321" s="181"/>
      <c r="AQ321" s="184"/>
      <c r="AR321" s="39" t="s">
        <v>84</v>
      </c>
      <c r="AS321" s="40" t="s">
        <v>84</v>
      </c>
      <c r="AT321" s="186"/>
      <c r="AU321" s="156"/>
      <c r="AV321" s="170"/>
      <c r="AW321" s="156"/>
      <c r="AX321" s="170"/>
      <c r="AY321" s="170"/>
      <c r="AZ321" s="170"/>
      <c r="BA321" s="170"/>
      <c r="BB321" s="170"/>
      <c r="BC321" s="125"/>
      <c r="BD321" s="174">
        <f ca="1">BC320-AS322</f>
        <v>8</v>
      </c>
      <c r="BE321" s="174">
        <f ca="1">BC320-AS324</f>
        <v>8</v>
      </c>
      <c r="BF321" s="125"/>
      <c r="BG321" s="125"/>
      <c r="BH321" s="172"/>
      <c r="BI321" s="173">
        <f>WEEKDAY(C317,3)</f>
        <v>5</v>
      </c>
      <c r="BJ321" s="125"/>
      <c r="BK321" s="125"/>
    </row>
    <row r="322" spans="1:63" ht="54" outlineLevel="1">
      <c r="A322" s="43"/>
      <c r="B322" s="169"/>
      <c r="C322" s="167"/>
      <c r="D322" s="167"/>
      <c r="E322" s="167"/>
      <c r="F322" s="167"/>
      <c r="G322" s="167"/>
      <c r="H322" s="167"/>
      <c r="I322" s="167"/>
      <c r="J322" s="167"/>
      <c r="K322" s="167"/>
      <c r="L322" s="167"/>
      <c r="M322" s="167"/>
      <c r="N322" s="167"/>
      <c r="O322" s="167"/>
      <c r="P322" s="167"/>
      <c r="Q322" s="167"/>
      <c r="R322" s="167"/>
      <c r="S322" s="167"/>
      <c r="T322" s="167"/>
      <c r="U322" s="167"/>
      <c r="V322" s="167"/>
      <c r="W322" s="167"/>
      <c r="X322" s="167"/>
      <c r="Y322" s="167"/>
      <c r="Z322" s="167"/>
      <c r="AA322" s="167"/>
      <c r="AB322" s="167"/>
      <c r="AC322" s="167"/>
      <c r="AD322" s="167"/>
      <c r="AE322" s="167"/>
      <c r="AF322" s="167"/>
      <c r="AG322" s="168"/>
      <c r="AH322" s="86" t="str">
        <f>IF($BI320=7,DBCS(1&amp;"日～"&amp;7&amp;"日"),DBCS("前"&amp;DAY(EOMONTH($C318-1,0))-6+$BI320&amp;"日～"&amp;$BI320&amp;"日"))</f>
        <v>１日～７日</v>
      </c>
      <c r="AI322" s="45" t="str">
        <f>DBCS($BI320+1&amp;"日～"&amp;$BI320+7&amp;"日")</f>
        <v>８日～１４日</v>
      </c>
      <c r="AJ322" s="45" t="str">
        <f>DBCS($BI320+8&amp;"日～"&amp;$BI320+14&amp;"日")</f>
        <v>１５日～２１日</v>
      </c>
      <c r="AK322" s="45" t="str">
        <f>DBCS($BI320+15&amp;"日～"&amp;$BI320+21&amp;"日")</f>
        <v>２２日～２８日</v>
      </c>
      <c r="AL322" s="46" t="str">
        <f>IF(AND(BI320=7,BI323=0),"-",IF($BI325=3,"-",DBCS($BI320+22&amp;"日～"&amp;$BI320+28&amp;"日")))</f>
        <v>-</v>
      </c>
      <c r="AM322" s="177"/>
      <c r="AN322" s="178"/>
      <c r="AO322" s="179"/>
      <c r="AP322" s="182"/>
      <c r="AQ322" s="185"/>
      <c r="AR322" s="39">
        <f>COUNTIF(C323:AG324,"外")</f>
        <v>0</v>
      </c>
      <c r="AS322" s="40">
        <f ca="1">COUNTIF(OFFSET(C323,0,MAX(5-WEEKDAY(C318,3),0),1,MIN(7-WEEKDAY(C318,3),2)),"外")+COUNTIF(OFFSET(C323,0,MAX(5-WEEKDAY(C318,3),0)+7,1,2),"外")+COUNTIF(OFFSET(C323,0,MAX(5-WEEKDAY(C318,3),0)+14,1,2),"外")+COUNTIF(OFFSET(C323,0,MAX(5-WEEKDAY(C318,3),0)+21,1,2),"外")+IF(BI322-BI320&lt;27,0,COUNTIF(OFFSET(C323,0,BI320+26,1,MIN(7-BI323,2)),"外"))</f>
        <v>0</v>
      </c>
      <c r="AT322" s="186"/>
      <c r="AU322" s="156"/>
      <c r="AV322" s="170"/>
      <c r="AW322" s="156"/>
      <c r="AX322" s="170"/>
      <c r="AY322" s="170"/>
      <c r="AZ322" s="170"/>
      <c r="BA322" s="170"/>
      <c r="BB322" s="170"/>
      <c r="BC322" s="125"/>
      <c r="BD322" s="175"/>
      <c r="BE322" s="175"/>
      <c r="BF322" s="125"/>
      <c r="BG322" s="125"/>
      <c r="BH322" s="47" t="s">
        <v>109</v>
      </c>
      <c r="BI322" s="48">
        <f>DAY(EOMONTH(C318,0))</f>
        <v>31</v>
      </c>
      <c r="BJ322" s="125"/>
      <c r="BK322" s="125"/>
    </row>
    <row r="323" spans="1:63" ht="28.5" outlineLevel="1">
      <c r="A323" s="52"/>
      <c r="B323" s="161" t="s">
        <v>88</v>
      </c>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123"/>
      <c r="Y323" s="123"/>
      <c r="Z323" s="123"/>
      <c r="AA323" s="123"/>
      <c r="AB323" s="123"/>
      <c r="AC323" s="123"/>
      <c r="AD323" s="123"/>
      <c r="AE323" s="123"/>
      <c r="AF323" s="123"/>
      <c r="AG323" s="143"/>
      <c r="AH323" s="53">
        <f ca="1">IF(BI320=7,COUNTIF(OFFSET($C323,0,0,1,$BI320),"○")+COUNTIF(OFFSET($C323,0,$BI320,1,7),"●"),COUNTIF(OFFSET($C323,0,0,1,$BI320),"○")+COUNTIF(OFFSET($C323,-10,DAY(EOMONTH(C318-1,0))-7+BI320,1,7-$BI320),"○")+COUNTIF(OFFSET(C323,0,BI320,1,7),"●"))</f>
        <v>0</v>
      </c>
      <c r="AI323" s="54">
        <f ca="1">COUNTIF(OFFSET($C323,0,$BI320,1,7),"○")+COUNTIF(OFFSET($C323,0,$BI320+7,1,7),"●")</f>
        <v>0</v>
      </c>
      <c r="AJ323" s="54">
        <f ca="1">COUNTIF(OFFSET($C323,0,$BI320+7,1,7),"○")+COUNTIF(OFFSET($C323,0,$BI320+14,1,7),"●")</f>
        <v>0</v>
      </c>
      <c r="AK323" s="54">
        <f ca="1">IF(BI325=3,COUNTIF(OFFSET($C323,0,$BI320+14,1,7),"○")+IFERROR(COUNTIF(OFFSET(C323,0,BI320+22,1,BI323),"●"),0)+COUNTIF(OFFSET(C323,10,0,1,7-BI323),"●"),COUNTIF(OFFSET($C323,0,$BI320+14,1,7),"○")+COUNTIF(OFFSET($C323,0,$BI320+21,1,7),"●"))</f>
        <v>0</v>
      </c>
      <c r="AL323" s="55" t="str">
        <f ca="1">IF((BI325+SIGN(BI320))&lt;5,"-",IF(BI323=0,COUNTIF(OFFSET(C323,0,BI320+21,1,7),"○")+COUNTIF(OFFSET(C323,10,0,1,7-BI323),"●"),COUNTIF(OFFSET(C323,0,BI320+21,1,7),"○")+COUNTIF(OFFSET(C323,0,BI320+28,1,BI323),"●")+COUNTIF(OFFSET(C323,10,1,7-BI323,),"●")))</f>
        <v>-</v>
      </c>
      <c r="AM323" s="145">
        <f>AY320</f>
        <v>0</v>
      </c>
      <c r="AN323" s="147">
        <f>IF(AU320=0,"対象外",AM323/AU320)</f>
        <v>0</v>
      </c>
      <c r="AO323" s="149" t="str">
        <f ca="1">IF(AU320=0,"対象外",IF(AM323/AU320&gt;=0.285,"達成",IF(AM323&gt;=BF323,"達成※","未")))</f>
        <v>未</v>
      </c>
      <c r="AP323" s="151">
        <f>AZ320</f>
        <v>0</v>
      </c>
      <c r="AQ323" s="153">
        <f>IFERROR(AP323/AV320,"")</f>
        <v>0</v>
      </c>
      <c r="AR323" s="39" t="s">
        <v>85</v>
      </c>
      <c r="AS323" s="40" t="s">
        <v>85</v>
      </c>
      <c r="AT323" s="186"/>
      <c r="AU323" s="156"/>
      <c r="AV323" s="170"/>
      <c r="AW323" s="156"/>
      <c r="AX323" s="170"/>
      <c r="AY323" s="170"/>
      <c r="AZ323" s="170"/>
      <c r="BA323" s="170"/>
      <c r="BB323" s="170"/>
      <c r="BC323" s="125"/>
      <c r="BD323" s="175"/>
      <c r="BE323" s="175"/>
      <c r="BF323" s="125">
        <f ca="1">IF(OR(BD321/AU320&lt;0.285,BD321=0),BD321,"-")</f>
        <v>8</v>
      </c>
      <c r="BG323" s="174">
        <f ca="1">IF(OR(BE321/AW320&lt;0.285,BE321=0),BE321,"-")</f>
        <v>8</v>
      </c>
      <c r="BH323" s="56" t="s">
        <v>110</v>
      </c>
      <c r="BI323" s="57">
        <f>MOD(BI322-BI320,7)</f>
        <v>3</v>
      </c>
      <c r="BJ323" s="125"/>
      <c r="BK323" s="125"/>
    </row>
    <row r="324" spans="1:63" ht="12.95" customHeight="1" outlineLevel="1">
      <c r="A324" s="52"/>
      <c r="B324" s="161"/>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123"/>
      <c r="Y324" s="123"/>
      <c r="Z324" s="123"/>
      <c r="AA324" s="123"/>
      <c r="AB324" s="123"/>
      <c r="AC324" s="123"/>
      <c r="AD324" s="123"/>
      <c r="AE324" s="123"/>
      <c r="AF324" s="123"/>
      <c r="AG324" s="143"/>
      <c r="AH324" s="58" t="str">
        <f ca="1">IF(BI320=1,
IF((2-COUNTIF(OFFSET(C323,0,0,1,1),"外")-COUNTIF(OFFSET(C323,-10,BI312-1),"外"))&lt;=AH323,"達成","未"),
IF((2-COUNTIF(OFFSET(C323,0,MAX(5-WEEKDAY(C318,3),0),1,2),"外"))&lt;=AH323,"達成","未"))</f>
        <v>未</v>
      </c>
      <c r="AI324" s="54" t="str">
        <f ca="1">IF((2-COUNTIF(OFFSET($C323,0,$BI320+5,1,2),"外"))&lt;=AI323,"達成","未")</f>
        <v>未</v>
      </c>
      <c r="AJ324" s="54" t="str">
        <f ca="1">IF((2-COUNTIF(OFFSET($C323,0,$BI320+12,1,2),"外"))&lt;=AJ323,"達成","未")</f>
        <v>未</v>
      </c>
      <c r="AK324" s="54" t="str">
        <f ca="1">IF((2-COUNTIF(OFFSET($C323,0,$BI320+19,1,2),"外"))&lt;=AK323,"達成","未")</f>
        <v>未</v>
      </c>
      <c r="AL324" s="55" t="str">
        <f ca="1">IF((BI325+SIGN(BI320))&lt;5,"-",IF((2-COUNTIF(OFFSET($C323,0,$BI320+26,1,2),"外"))&lt;=AL323,"達成","未"))</f>
        <v>-</v>
      </c>
      <c r="AM324" s="163"/>
      <c r="AN324" s="164"/>
      <c r="AO324" s="165"/>
      <c r="AP324" s="166"/>
      <c r="AQ324" s="187"/>
      <c r="AR324" s="188">
        <f>COUNTIF(C325:AG326,"外")</f>
        <v>0</v>
      </c>
      <c r="AS324" s="190">
        <f ca="1">COUNTIF(OFFSET(C325,0,MAX(5-WEEKDAY(C318,3),0),1,MIN(7-WEEKDAY(C318,3),2)),"外")+COUNTIF(OFFSET(C325,0,MAX(5-WEEKDAY(C318,3),0)+7,1,2),"外")+COUNTIF(OFFSET(C325,0,MAX(5-WEEKDAY(C318,3),0)+14,1,2),"外")+COUNTIF(OFFSET(C325,0,MAX(5-WEEKDAY(C318,3),0)+21,1,2),"外")+IF(BI322-BI320&lt;27,0,COUNTIF(OFFSET(C325,0,BI320+26,1,MIN(7-BI323,2)),"外"))</f>
        <v>0</v>
      </c>
      <c r="AT324" s="186"/>
      <c r="AU324" s="156"/>
      <c r="AV324" s="170"/>
      <c r="AW324" s="156"/>
      <c r="AX324" s="170"/>
      <c r="AY324" s="170"/>
      <c r="AZ324" s="170"/>
      <c r="BA324" s="170"/>
      <c r="BB324" s="170"/>
      <c r="BC324" s="125"/>
      <c r="BD324" s="175"/>
      <c r="BE324" s="175"/>
      <c r="BF324" s="125"/>
      <c r="BG324" s="175"/>
      <c r="BH324" s="59" t="s">
        <v>112</v>
      </c>
      <c r="BI324" s="57">
        <f>SIGN(BI320)+SIGN(BI323)+BI325</f>
        <v>5</v>
      </c>
      <c r="BJ324" s="125"/>
      <c r="BK324" s="125"/>
    </row>
    <row r="325" spans="1:63" ht="26.45" customHeight="1" outlineLevel="1">
      <c r="A325" s="52"/>
      <c r="B325" s="161" t="s">
        <v>137</v>
      </c>
      <c r="C325" s="123"/>
      <c r="D325" s="123"/>
      <c r="E325" s="123"/>
      <c r="F325" s="123"/>
      <c r="G325" s="123"/>
      <c r="H325" s="123"/>
      <c r="I325" s="123"/>
      <c r="J325" s="123"/>
      <c r="K325" s="123"/>
      <c r="L325" s="123"/>
      <c r="M325" s="123"/>
      <c r="N325" s="123"/>
      <c r="O325" s="123"/>
      <c r="P325" s="123"/>
      <c r="Q325" s="123"/>
      <c r="R325" s="123"/>
      <c r="S325" s="123"/>
      <c r="T325" s="123"/>
      <c r="U325" s="123"/>
      <c r="V325" s="123"/>
      <c r="W325" s="123"/>
      <c r="X325" s="123"/>
      <c r="Y325" s="123"/>
      <c r="Z325" s="123"/>
      <c r="AA325" s="123"/>
      <c r="AB325" s="123"/>
      <c r="AC325" s="123"/>
      <c r="AD325" s="123"/>
      <c r="AE325" s="123"/>
      <c r="AF325" s="123"/>
      <c r="AG325" s="143"/>
      <c r="AH325" s="53">
        <f ca="1">IF(BI320=7,COUNTIF(OFFSET($C325,0,0,1,$BI320),"○")+COUNTIF(OFFSET($C325,0,$BI320,1,7),"●"),COUNTIF(OFFSET($C325,0,0,1,$BI320),"○")+COUNTIF(OFFSET($C325,-10,DAY(EOMONTH(C318-1,0))-7+BI320,1,7-$BI320),"○")+COUNTIF(OFFSET(C325,0,BI320,1,7),"●"))</f>
        <v>0</v>
      </c>
      <c r="AI325" s="60">
        <f ca="1">COUNTIF(OFFSET($C325,0,$BI320,1,7),"○")+COUNTIF(OFFSET($C325,0,$BI320+7,1,7),"●")</f>
        <v>0</v>
      </c>
      <c r="AJ325" s="60">
        <f ca="1">COUNTIF(OFFSET($C325,0,$BI320+7,1,7),"○")+COUNTIF(OFFSET($C325,0,$BI320+14,1,7),"●")</f>
        <v>0</v>
      </c>
      <c r="AK325" s="60">
        <f ca="1">IF(BI325=3,COUNTIF(OFFSET($C325,0,$BI320+14,1,7),"○")+IFERROR(COUNTIF(OFFSET(C325,0,BI320+22,1,BI323),"●"),0)+COUNTIF(OFFSET(C325,10,0,1,7-BI323),"●"),COUNTIF(OFFSET($C325,0,$BI320+14,1,7),"○")+COUNTIF(OFFSET($C325,0,$BI320+21,1,7),"●"))</f>
        <v>0</v>
      </c>
      <c r="AL325" s="61" t="str">
        <f ca="1">IF((BI325+SIGN(BI320))&lt;5,"-",IF(BI323=0,COUNTIF(OFFSET(C325,0,BI320+21,1,7),"○")+COUNTIF(OFFSET(C325,10,0,1,7-BI323),"●"),COUNTIF(OFFSET(C325,0,BI320+21,1,7),"○")+COUNTIF(OFFSET(C325,0,BI320+28,1,BI323),"●")+COUNTIF(OFFSET(C325,10,1,7-BI323,),"●")))</f>
        <v>-</v>
      </c>
      <c r="AM325" s="145">
        <f>BA320</f>
        <v>0</v>
      </c>
      <c r="AN325" s="147">
        <f>IF(AU320=0,"対象外",AM325/AU320)</f>
        <v>0</v>
      </c>
      <c r="AO325" s="149" t="str">
        <f ca="1">IF(AU320=0,"対象外",IF(AM325/AU320&gt;=0.285,"達成",IF(AM325&gt;=BF323,"達成※","未")))</f>
        <v>未</v>
      </c>
      <c r="AP325" s="151">
        <f>BB320</f>
        <v>0</v>
      </c>
      <c r="AQ325" s="153">
        <f>IFERROR(AP325/AV320,"")</f>
        <v>0</v>
      </c>
      <c r="AR325" s="189"/>
      <c r="AS325" s="191"/>
      <c r="AT325" s="186"/>
      <c r="AU325" s="157"/>
      <c r="AV325" s="170"/>
      <c r="AW325" s="157"/>
      <c r="AX325" s="170"/>
      <c r="AY325" s="170"/>
      <c r="AZ325" s="170"/>
      <c r="BA325" s="170"/>
      <c r="BB325" s="170"/>
      <c r="BC325" s="125"/>
      <c r="BD325" s="176"/>
      <c r="BE325" s="176"/>
      <c r="BF325" s="125"/>
      <c r="BG325" s="176"/>
      <c r="BH325" s="63" t="s">
        <v>111</v>
      </c>
      <c r="BI325" s="92">
        <f>ROUNDDOWN((BI322-BI320)/7,0)</f>
        <v>3</v>
      </c>
      <c r="BJ325" s="125"/>
      <c r="BK325" s="125"/>
    </row>
    <row r="326" spans="1:63" ht="14.25" outlineLevel="1" thickBot="1">
      <c r="A326" s="52"/>
      <c r="B326" s="162"/>
      <c r="C326" s="142"/>
      <c r="D326" s="142"/>
      <c r="E326" s="142"/>
      <c r="F326" s="142"/>
      <c r="G326" s="142"/>
      <c r="H326" s="142"/>
      <c r="I326" s="142"/>
      <c r="J326" s="142"/>
      <c r="K326" s="142"/>
      <c r="L326" s="142"/>
      <c r="M326" s="142"/>
      <c r="N326" s="142"/>
      <c r="O326" s="142"/>
      <c r="P326" s="142"/>
      <c r="Q326" s="142"/>
      <c r="R326" s="142"/>
      <c r="S326" s="142"/>
      <c r="T326" s="142"/>
      <c r="U326" s="142"/>
      <c r="V326" s="142"/>
      <c r="W326" s="142"/>
      <c r="X326" s="142"/>
      <c r="Y326" s="142"/>
      <c r="Z326" s="142"/>
      <c r="AA326" s="142"/>
      <c r="AB326" s="142"/>
      <c r="AC326" s="142"/>
      <c r="AD326" s="142"/>
      <c r="AE326" s="142"/>
      <c r="AF326" s="142"/>
      <c r="AG326" s="144"/>
      <c r="AH326" s="77" t="str">
        <f ca="1">IF(BI320=1,
IF((2-COUNTIF(OFFSET(C325,0,0,1,1),"外")-COUNTIF(OFFSET(C325,-10,BI312-1),"外"))&lt;=AH325,"達成","未"),
IF((2-COUNTIF(OFFSET(C325,0,MAX(5-WEEKDAY(C318,3),0),1,2),"外"))&lt;=AH325,"達成","未"))</f>
        <v>未</v>
      </c>
      <c r="AI326" s="66" t="str">
        <f ca="1">IF((2-COUNTIF(OFFSET($C325,0,$BI320+5,1,2),"外"))&lt;=AI325,"達成","未")</f>
        <v>未</v>
      </c>
      <c r="AJ326" s="66" t="str">
        <f ca="1">IF((2-COUNTIF(OFFSET($C325,0,$BI320+12,1,2),"外"))&lt;=AJ325,"達成","未")</f>
        <v>未</v>
      </c>
      <c r="AK326" s="66" t="str">
        <f ca="1">IF((2-COUNTIF(OFFSET($C325,0,$BI320+19,1,2),"外"))&lt;=AK325,"達成","未")</f>
        <v>未</v>
      </c>
      <c r="AL326" s="67" t="str">
        <f ca="1">IF((BI325+SIGN(BI320))&lt;5,"-",IF((2-COUNTIF(OFFSET($C325,0,$BI320+26,1,2),"外"))&lt;=AL325,"達成","未"))</f>
        <v>-</v>
      </c>
      <c r="AM326" s="146"/>
      <c r="AN326" s="148"/>
      <c r="AO326" s="150"/>
      <c r="AP326" s="152"/>
      <c r="AQ326" s="154"/>
      <c r="AR326" s="68"/>
      <c r="AS326" s="68"/>
      <c r="AT326" s="22"/>
      <c r="AU326" s="22"/>
      <c r="AV326" s="22"/>
      <c r="AW326" s="22"/>
      <c r="AX326" s="22"/>
      <c r="AY326" s="22"/>
      <c r="AZ326" s="22"/>
      <c r="BA326" s="22"/>
      <c r="BB326" s="22"/>
      <c r="BC326" s="69"/>
      <c r="BD326" s="69"/>
      <c r="BE326" s="69"/>
      <c r="BF326" s="69"/>
      <c r="BG326" s="69"/>
      <c r="BH326" s="69"/>
      <c r="BI326" s="69"/>
      <c r="BJ326" s="69"/>
      <c r="BK326" s="18"/>
    </row>
    <row r="327" spans="1:63" ht="14.25" outlineLevel="1" thickBot="1">
      <c r="A327" s="12"/>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c r="AB327" s="14"/>
      <c r="AC327" s="14"/>
      <c r="AD327" s="14"/>
      <c r="AE327" s="14"/>
      <c r="AF327" s="14"/>
      <c r="AG327" s="14"/>
      <c r="AZ327" s="16"/>
      <c r="BA327" s="16"/>
      <c r="BB327" s="16"/>
    </row>
    <row r="328" spans="1:63" ht="12.95" customHeight="1" outlineLevel="1">
      <c r="A328" s="12"/>
      <c r="B328" s="29" t="s">
        <v>34</v>
      </c>
      <c r="C328" s="207">
        <f>DATE(YEAR(C318),MONTH(C318)+1,DAY(C318))</f>
        <v>46905</v>
      </c>
      <c r="D328" s="207"/>
      <c r="E328" s="207"/>
      <c r="F328" s="207"/>
      <c r="G328" s="207"/>
      <c r="H328" s="207"/>
      <c r="I328" s="207"/>
      <c r="J328" s="207"/>
      <c r="K328" s="207"/>
      <c r="L328" s="207"/>
      <c r="M328" s="207"/>
      <c r="N328" s="207"/>
      <c r="O328" s="207"/>
      <c r="P328" s="207"/>
      <c r="Q328" s="207"/>
      <c r="R328" s="207"/>
      <c r="S328" s="207"/>
      <c r="T328" s="207"/>
      <c r="U328" s="207"/>
      <c r="V328" s="207"/>
      <c r="W328" s="207"/>
      <c r="X328" s="207"/>
      <c r="Y328" s="207"/>
      <c r="Z328" s="207"/>
      <c r="AA328" s="207"/>
      <c r="AB328" s="207"/>
      <c r="AC328" s="207"/>
      <c r="AD328" s="207"/>
      <c r="AE328" s="207"/>
      <c r="AF328" s="207"/>
      <c r="AG328" s="208"/>
      <c r="AH328" s="209" t="s">
        <v>136</v>
      </c>
      <c r="AI328" s="210"/>
      <c r="AJ328" s="210"/>
      <c r="AK328" s="210"/>
      <c r="AL328" s="211"/>
      <c r="AM328" s="215" t="s">
        <v>50</v>
      </c>
      <c r="AN328" s="216"/>
      <c r="AO328" s="217"/>
      <c r="AP328" s="221" t="s">
        <v>11</v>
      </c>
      <c r="AQ328" s="222"/>
      <c r="AR328" s="199" t="s">
        <v>113</v>
      </c>
      <c r="AS328" s="202" t="s">
        <v>114</v>
      </c>
      <c r="AT328" s="205" t="s">
        <v>15</v>
      </c>
      <c r="AU328" s="155" t="s">
        <v>115</v>
      </c>
      <c r="AV328" s="197" t="s">
        <v>116</v>
      </c>
      <c r="AW328" s="155" t="s">
        <v>118</v>
      </c>
      <c r="AX328" s="197" t="s">
        <v>117</v>
      </c>
      <c r="AY328" s="155" t="s">
        <v>80</v>
      </c>
      <c r="AZ328" s="155" t="s">
        <v>81</v>
      </c>
      <c r="BA328" s="30" t="s">
        <v>82</v>
      </c>
      <c r="BB328" s="30" t="s">
        <v>83</v>
      </c>
      <c r="BC328" s="170" t="s">
        <v>52</v>
      </c>
      <c r="BD328" s="197" t="s">
        <v>119</v>
      </c>
      <c r="BE328" s="197" t="s">
        <v>120</v>
      </c>
      <c r="BF328" s="170" t="s">
        <v>121</v>
      </c>
      <c r="BG328" s="170" t="s">
        <v>122</v>
      </c>
      <c r="BH328" s="41"/>
      <c r="BI328" s="192" t="s">
        <v>100</v>
      </c>
      <c r="BJ328" s="170" t="s">
        <v>61</v>
      </c>
      <c r="BK328" s="125" t="s">
        <v>89</v>
      </c>
    </row>
    <row r="329" spans="1:63" outlineLevel="1">
      <c r="A329" s="12"/>
      <c r="B329" s="32" t="s">
        <v>35</v>
      </c>
      <c r="C329" s="33">
        <f>DATE(YEAR(C328),MONTH(C328),DAY(C328))</f>
        <v>46905</v>
      </c>
      <c r="D329" s="33">
        <f>IF(MONTH(DATE(YEAR(C329),MONTH(C329),DAY(C329)+1))=MONTH($C328),DATE(YEAR(C329),MONTH(C329),DAY(C329)+1),"")</f>
        <v>46906</v>
      </c>
      <c r="E329" s="33">
        <f t="shared" ref="E329:AG329" si="65">IF(MONTH(DATE(YEAR(D329),MONTH(D329),DAY(D329)+1))=MONTH($C328),DATE(YEAR(D329),MONTH(D329),DAY(D329)+1),"")</f>
        <v>46907</v>
      </c>
      <c r="F329" s="33">
        <f t="shared" si="65"/>
        <v>46908</v>
      </c>
      <c r="G329" s="33">
        <f t="shared" si="65"/>
        <v>46909</v>
      </c>
      <c r="H329" s="33">
        <f t="shared" si="65"/>
        <v>46910</v>
      </c>
      <c r="I329" s="33">
        <f t="shared" si="65"/>
        <v>46911</v>
      </c>
      <c r="J329" s="33">
        <f t="shared" si="65"/>
        <v>46912</v>
      </c>
      <c r="K329" s="33">
        <f t="shared" si="65"/>
        <v>46913</v>
      </c>
      <c r="L329" s="33">
        <f t="shared" si="65"/>
        <v>46914</v>
      </c>
      <c r="M329" s="33">
        <f t="shared" si="65"/>
        <v>46915</v>
      </c>
      <c r="N329" s="33">
        <f t="shared" si="65"/>
        <v>46916</v>
      </c>
      <c r="O329" s="33">
        <f t="shared" si="65"/>
        <v>46917</v>
      </c>
      <c r="P329" s="33">
        <f t="shared" si="65"/>
        <v>46918</v>
      </c>
      <c r="Q329" s="33">
        <f t="shared" si="65"/>
        <v>46919</v>
      </c>
      <c r="R329" s="33">
        <f t="shared" si="65"/>
        <v>46920</v>
      </c>
      <c r="S329" s="33">
        <f t="shared" si="65"/>
        <v>46921</v>
      </c>
      <c r="T329" s="33">
        <f t="shared" si="65"/>
        <v>46922</v>
      </c>
      <c r="U329" s="33">
        <f t="shared" si="65"/>
        <v>46923</v>
      </c>
      <c r="V329" s="33">
        <f t="shared" si="65"/>
        <v>46924</v>
      </c>
      <c r="W329" s="33">
        <f t="shared" si="65"/>
        <v>46925</v>
      </c>
      <c r="X329" s="33">
        <f t="shared" si="65"/>
        <v>46926</v>
      </c>
      <c r="Y329" s="33">
        <f t="shared" si="65"/>
        <v>46927</v>
      </c>
      <c r="Z329" s="33">
        <f t="shared" si="65"/>
        <v>46928</v>
      </c>
      <c r="AA329" s="33">
        <f t="shared" si="65"/>
        <v>46929</v>
      </c>
      <c r="AB329" s="33">
        <f t="shared" si="65"/>
        <v>46930</v>
      </c>
      <c r="AC329" s="33">
        <f t="shared" si="65"/>
        <v>46931</v>
      </c>
      <c r="AD329" s="33">
        <f t="shared" si="65"/>
        <v>46932</v>
      </c>
      <c r="AE329" s="33">
        <f t="shared" si="65"/>
        <v>46933</v>
      </c>
      <c r="AF329" s="33">
        <f>IF(MONTH(DATE(YEAR(AE329),MONTH(AE329),DAY(AE329)+1))=MONTH($C328),DATE(YEAR(AE329),MONTH(AE329),DAY(AE329)+1),"")</f>
        <v>46934</v>
      </c>
      <c r="AG329" s="74" t="str">
        <f t="shared" si="65"/>
        <v/>
      </c>
      <c r="AH329" s="212"/>
      <c r="AI329" s="213"/>
      <c r="AJ329" s="213"/>
      <c r="AK329" s="213"/>
      <c r="AL329" s="214"/>
      <c r="AM329" s="218"/>
      <c r="AN329" s="219"/>
      <c r="AO329" s="220"/>
      <c r="AP329" s="223"/>
      <c r="AQ329" s="224"/>
      <c r="AR329" s="200"/>
      <c r="AS329" s="203"/>
      <c r="AT329" s="206"/>
      <c r="AU329" s="157"/>
      <c r="AV329" s="137"/>
      <c r="AW329" s="157"/>
      <c r="AX329" s="137"/>
      <c r="AY329" s="157"/>
      <c r="AZ329" s="157"/>
      <c r="BA329" s="35" t="s">
        <v>78</v>
      </c>
      <c r="BB329" s="35" t="s">
        <v>79</v>
      </c>
      <c r="BC329" s="170"/>
      <c r="BD329" s="198"/>
      <c r="BE329" s="198"/>
      <c r="BF329" s="125"/>
      <c r="BG329" s="125"/>
      <c r="BH329" s="62"/>
      <c r="BI329" s="193"/>
      <c r="BJ329" s="170"/>
      <c r="BK329" s="125"/>
    </row>
    <row r="330" spans="1:63" ht="13.5" customHeight="1" outlineLevel="1">
      <c r="A330" s="12"/>
      <c r="B330" s="32" t="s">
        <v>2</v>
      </c>
      <c r="C330" s="78" t="str">
        <f t="shared" ref="C330:AG330" si="66">TEXT(C329,"aaa")</f>
        <v>木</v>
      </c>
      <c r="D330" s="78" t="str">
        <f t="shared" si="66"/>
        <v>金</v>
      </c>
      <c r="E330" s="78" t="str">
        <f t="shared" si="66"/>
        <v>土</v>
      </c>
      <c r="F330" s="78" t="str">
        <f t="shared" si="66"/>
        <v>日</v>
      </c>
      <c r="G330" s="78" t="str">
        <f t="shared" si="66"/>
        <v>月</v>
      </c>
      <c r="H330" s="78" t="str">
        <f t="shared" si="66"/>
        <v>火</v>
      </c>
      <c r="I330" s="78" t="str">
        <f t="shared" si="66"/>
        <v>水</v>
      </c>
      <c r="J330" s="78" t="str">
        <f t="shared" si="66"/>
        <v>木</v>
      </c>
      <c r="K330" s="78" t="str">
        <f t="shared" si="66"/>
        <v>金</v>
      </c>
      <c r="L330" s="78" t="str">
        <f t="shared" si="66"/>
        <v>土</v>
      </c>
      <c r="M330" s="78" t="str">
        <f t="shared" si="66"/>
        <v>日</v>
      </c>
      <c r="N330" s="78" t="str">
        <f t="shared" si="66"/>
        <v>月</v>
      </c>
      <c r="O330" s="78" t="str">
        <f t="shared" si="66"/>
        <v>火</v>
      </c>
      <c r="P330" s="78" t="str">
        <f t="shared" si="66"/>
        <v>水</v>
      </c>
      <c r="Q330" s="78" t="str">
        <f t="shared" si="66"/>
        <v>木</v>
      </c>
      <c r="R330" s="78" t="str">
        <f t="shared" si="66"/>
        <v>金</v>
      </c>
      <c r="S330" s="78" t="str">
        <f t="shared" si="66"/>
        <v>土</v>
      </c>
      <c r="T330" s="78" t="str">
        <f t="shared" si="66"/>
        <v>日</v>
      </c>
      <c r="U330" s="78" t="str">
        <f t="shared" si="66"/>
        <v>月</v>
      </c>
      <c r="V330" s="78" t="str">
        <f t="shared" si="66"/>
        <v>火</v>
      </c>
      <c r="W330" s="78" t="str">
        <f t="shared" si="66"/>
        <v>水</v>
      </c>
      <c r="X330" s="78" t="str">
        <f t="shared" si="66"/>
        <v>木</v>
      </c>
      <c r="Y330" s="78" t="str">
        <f t="shared" si="66"/>
        <v>金</v>
      </c>
      <c r="Z330" s="78" t="str">
        <f t="shared" si="66"/>
        <v>土</v>
      </c>
      <c r="AA330" s="78" t="str">
        <f t="shared" si="66"/>
        <v>日</v>
      </c>
      <c r="AB330" s="78" t="str">
        <f t="shared" si="66"/>
        <v>月</v>
      </c>
      <c r="AC330" s="78" t="str">
        <f t="shared" si="66"/>
        <v>火</v>
      </c>
      <c r="AD330" s="78" t="str">
        <f t="shared" si="66"/>
        <v>水</v>
      </c>
      <c r="AE330" s="78" t="str">
        <f t="shared" si="66"/>
        <v>木</v>
      </c>
      <c r="AF330" s="78" t="str">
        <f t="shared" si="66"/>
        <v>金</v>
      </c>
      <c r="AG330" s="79" t="str">
        <f t="shared" si="66"/>
        <v/>
      </c>
      <c r="AH330" s="194" t="s">
        <v>90</v>
      </c>
      <c r="AI330" s="195" t="s">
        <v>91</v>
      </c>
      <c r="AJ330" s="195" t="s">
        <v>92</v>
      </c>
      <c r="AK330" s="195" t="s">
        <v>93</v>
      </c>
      <c r="AL330" s="196" t="s">
        <v>94</v>
      </c>
      <c r="AM330" s="177" t="s">
        <v>44</v>
      </c>
      <c r="AN330" s="178" t="s">
        <v>12</v>
      </c>
      <c r="AO330" s="179" t="s">
        <v>51</v>
      </c>
      <c r="AP330" s="180" t="s">
        <v>44</v>
      </c>
      <c r="AQ330" s="183" t="s">
        <v>13</v>
      </c>
      <c r="AR330" s="201"/>
      <c r="AS330" s="204"/>
      <c r="AT330" s="186">
        <f>COUNT(C329:AG329)</f>
        <v>30</v>
      </c>
      <c r="AU330" s="155">
        <f>AT330-AR332</f>
        <v>30</v>
      </c>
      <c r="AV330" s="170">
        <f>SUM(AU$8:AU333)</f>
        <v>968</v>
      </c>
      <c r="AW330" s="155">
        <f>AT330-AR334</f>
        <v>30</v>
      </c>
      <c r="AX330" s="170">
        <f>SUM(AW$8:AW333)</f>
        <v>968</v>
      </c>
      <c r="AY330" s="170">
        <f>COUNTIF(C333:AG333,"○")+COUNTIF(C333:AG333,"●")</f>
        <v>0</v>
      </c>
      <c r="AZ330" s="170">
        <f>SUM(AY$9:AY334)</f>
        <v>0</v>
      </c>
      <c r="BA330" s="170">
        <f>COUNTIF(C335:AG335,"○")+COUNTIF(C335:AG335,"●")</f>
        <v>0</v>
      </c>
      <c r="BB330" s="170">
        <f>SUM(BA$10:BA335)</f>
        <v>0</v>
      </c>
      <c r="BC330" s="125">
        <f>COUNTIF(C330:AG330,"土")+COUNTIF(C330:AG330,"日")</f>
        <v>8</v>
      </c>
      <c r="BD330" s="137"/>
      <c r="BE330" s="137"/>
      <c r="BF330" s="125" t="str">
        <f ca="1">IF(OR(BD331/AU330&lt;0.285,BD331=0),"特例","特例なし")</f>
        <v>特例</v>
      </c>
      <c r="BG330" s="125" t="str">
        <f ca="1">IF(OR(BE331/AW330&lt;0.285,BE331=0),"特例","特例なし")</f>
        <v>特例</v>
      </c>
      <c r="BH330" s="171" t="s">
        <v>108</v>
      </c>
      <c r="BI330" s="173">
        <f>ABS(IF(WEEKDAY(C328,3)=0,7,WEEKDAY(C328,3)-7))</f>
        <v>4</v>
      </c>
      <c r="BJ330" s="125">
        <f ca="1">IF($AO$340="計画",IF(AU330=0,1,IF(AO333="達成",1,IF(AO333="達成※",1,0))),IF(AW330=0,1,IF(AO335="達成",1,IF(AO335="達成※",1,0))))</f>
        <v>0</v>
      </c>
      <c r="BK330" s="125">
        <f ca="1">IF($AO$340="計画",IF(COUNTIF(AH334:AL334,"未")=0,1,0),IF(COUNTIF(AH336:AL336,"未")=0,1,0))</f>
        <v>0</v>
      </c>
    </row>
    <row r="331" spans="1:63" ht="28.5" outlineLevel="1">
      <c r="A331" s="12"/>
      <c r="B331" s="169" t="s">
        <v>3</v>
      </c>
      <c r="C331" s="167" t="str">
        <f>IFERROR(VLOOKUP(C329,祝日一覧!A:C,3,FALSE),"")</f>
        <v/>
      </c>
      <c r="D331" s="167" t="str">
        <f>IFERROR(VLOOKUP(D329,祝日一覧!B:D,3,FALSE),"")</f>
        <v/>
      </c>
      <c r="E331" s="167" t="str">
        <f>IFERROR(VLOOKUP(E329,祝日一覧!C:E,3,FALSE),"")</f>
        <v/>
      </c>
      <c r="F331" s="167" t="str">
        <f>IFERROR(VLOOKUP(F329,祝日一覧!D:F,3,FALSE),"")</f>
        <v/>
      </c>
      <c r="G331" s="167" t="str">
        <f>IFERROR(VLOOKUP(G329,祝日一覧!E:G,3,FALSE),"")</f>
        <v/>
      </c>
      <c r="H331" s="167" t="str">
        <f>IFERROR(VLOOKUP(H329,祝日一覧!F:H,3,FALSE),"")</f>
        <v/>
      </c>
      <c r="I331" s="167" t="str">
        <f>IFERROR(VLOOKUP(I329,祝日一覧!G:I,3,FALSE),"")</f>
        <v/>
      </c>
      <c r="J331" s="167" t="str">
        <f>IFERROR(VLOOKUP(J329,祝日一覧!H:J,3,FALSE),"")</f>
        <v/>
      </c>
      <c r="K331" s="167" t="str">
        <f>IFERROR(VLOOKUP(K329,祝日一覧!I:K,3,FALSE),"")</f>
        <v/>
      </c>
      <c r="L331" s="167" t="str">
        <f>IFERROR(VLOOKUP(L329,祝日一覧!J:L,3,FALSE),"")</f>
        <v/>
      </c>
      <c r="M331" s="167" t="str">
        <f>IFERROR(VLOOKUP(M329,祝日一覧!K:M,3,FALSE),"")</f>
        <v/>
      </c>
      <c r="N331" s="167" t="str">
        <f>IFERROR(VLOOKUP(N329,祝日一覧!L:N,3,FALSE),"")</f>
        <v/>
      </c>
      <c r="O331" s="167" t="str">
        <f>IFERROR(VLOOKUP(O329,祝日一覧!M:O,3,FALSE),"")</f>
        <v/>
      </c>
      <c r="P331" s="167" t="str">
        <f>IFERROR(VLOOKUP(P329,祝日一覧!N:P,3,FALSE),"")</f>
        <v/>
      </c>
      <c r="Q331" s="167" t="str">
        <f>IFERROR(VLOOKUP(Q329,祝日一覧!O:Q,3,FALSE),"")</f>
        <v/>
      </c>
      <c r="R331" s="167" t="str">
        <f>IFERROR(VLOOKUP(R329,祝日一覧!P:R,3,FALSE),"")</f>
        <v/>
      </c>
      <c r="S331" s="167" t="str">
        <f>IFERROR(VLOOKUP(S329,祝日一覧!Q:S,3,FALSE),"")</f>
        <v/>
      </c>
      <c r="T331" s="167" t="str">
        <f>IFERROR(VLOOKUP(T329,祝日一覧!R:T,3,FALSE),"")</f>
        <v/>
      </c>
      <c r="U331" s="167" t="str">
        <f>IFERROR(VLOOKUP(U329,祝日一覧!S:U,3,FALSE),"")</f>
        <v/>
      </c>
      <c r="V331" s="167" t="str">
        <f>IFERROR(VLOOKUP(V329,祝日一覧!T:V,3,FALSE),"")</f>
        <v/>
      </c>
      <c r="W331" s="167" t="str">
        <f>IFERROR(VLOOKUP(W329,祝日一覧!U:W,3,FALSE),"")</f>
        <v/>
      </c>
      <c r="X331" s="167" t="str">
        <f>IFERROR(VLOOKUP(X329,祝日一覧!V:X,3,FALSE),"")</f>
        <v/>
      </c>
      <c r="Y331" s="167" t="str">
        <f>IFERROR(VLOOKUP(Y329,祝日一覧!W:Y,3,FALSE),"")</f>
        <v/>
      </c>
      <c r="Z331" s="167" t="str">
        <f>IFERROR(VLOOKUP(Z329,祝日一覧!X:Z,3,FALSE),"")</f>
        <v/>
      </c>
      <c r="AA331" s="167" t="str">
        <f>IFERROR(VLOOKUP(AA329,祝日一覧!Y:AA,3,FALSE),"")</f>
        <v/>
      </c>
      <c r="AB331" s="167" t="str">
        <f>IFERROR(VLOOKUP(AB329,祝日一覧!Z:AB,3,FALSE),"")</f>
        <v/>
      </c>
      <c r="AC331" s="167" t="str">
        <f>IFERROR(VLOOKUP(AC329,祝日一覧!AA:AC,3,FALSE),"")</f>
        <v/>
      </c>
      <c r="AD331" s="167" t="str">
        <f>IFERROR(VLOOKUP(AD329,祝日一覧!AB:AD,3,FALSE),"")</f>
        <v/>
      </c>
      <c r="AE331" s="167" t="str">
        <f>IFERROR(VLOOKUP(AE329,祝日一覧!AC:AE,3,FALSE),"")</f>
        <v/>
      </c>
      <c r="AF331" s="167" t="str">
        <f>IFERROR(VLOOKUP(AF329,祝日一覧!AD:AF,3,FALSE),"")</f>
        <v/>
      </c>
      <c r="AG331" s="168" t="str">
        <f>IFERROR(VLOOKUP(AG329,祝日一覧!AE:AG,3,FALSE),"")</f>
        <v/>
      </c>
      <c r="AH331" s="194"/>
      <c r="AI331" s="195"/>
      <c r="AJ331" s="195"/>
      <c r="AK331" s="195"/>
      <c r="AL331" s="196"/>
      <c r="AM331" s="177"/>
      <c r="AN331" s="178"/>
      <c r="AO331" s="179"/>
      <c r="AP331" s="181"/>
      <c r="AQ331" s="184"/>
      <c r="AR331" s="39" t="s">
        <v>84</v>
      </c>
      <c r="AS331" s="40" t="s">
        <v>84</v>
      </c>
      <c r="AT331" s="186"/>
      <c r="AU331" s="156"/>
      <c r="AV331" s="170"/>
      <c r="AW331" s="156"/>
      <c r="AX331" s="170"/>
      <c r="AY331" s="170"/>
      <c r="AZ331" s="170"/>
      <c r="BA331" s="170"/>
      <c r="BB331" s="170"/>
      <c r="BC331" s="125"/>
      <c r="BD331" s="174">
        <f ca="1">BC330-AS332</f>
        <v>8</v>
      </c>
      <c r="BE331" s="174">
        <f ca="1">BC330-AS334</f>
        <v>8</v>
      </c>
      <c r="BF331" s="125"/>
      <c r="BG331" s="125"/>
      <c r="BH331" s="172"/>
      <c r="BI331" s="173">
        <f>WEEKDAY(C327,3)</f>
        <v>5</v>
      </c>
      <c r="BJ331" s="125"/>
      <c r="BK331" s="125"/>
    </row>
    <row r="332" spans="1:63" ht="54" outlineLevel="1">
      <c r="A332" s="43"/>
      <c r="B332" s="169"/>
      <c r="C332" s="167"/>
      <c r="D332" s="167"/>
      <c r="E332" s="167"/>
      <c r="F332" s="167"/>
      <c r="G332" s="167"/>
      <c r="H332" s="167"/>
      <c r="I332" s="167"/>
      <c r="J332" s="167"/>
      <c r="K332" s="167"/>
      <c r="L332" s="167"/>
      <c r="M332" s="167"/>
      <c r="N332" s="167"/>
      <c r="O332" s="167"/>
      <c r="P332" s="167"/>
      <c r="Q332" s="167"/>
      <c r="R332" s="167"/>
      <c r="S332" s="167"/>
      <c r="T332" s="167"/>
      <c r="U332" s="167"/>
      <c r="V332" s="167"/>
      <c r="W332" s="167"/>
      <c r="X332" s="167"/>
      <c r="Y332" s="167"/>
      <c r="Z332" s="167"/>
      <c r="AA332" s="167"/>
      <c r="AB332" s="167"/>
      <c r="AC332" s="167"/>
      <c r="AD332" s="167"/>
      <c r="AE332" s="167"/>
      <c r="AF332" s="167"/>
      <c r="AG332" s="168"/>
      <c r="AH332" s="86" t="str">
        <f>IF($BI330=7,DBCS(1&amp;"日～"&amp;7&amp;"日"),DBCS("前"&amp;DAY(EOMONTH($C328-1,0))-6+$BI330&amp;"日～"&amp;$BI330&amp;"日"))</f>
        <v>前２９日～４日</v>
      </c>
      <c r="AI332" s="45" t="str">
        <f>DBCS($BI330+1&amp;"日～"&amp;$BI330+7&amp;"日")</f>
        <v>５日～１１日</v>
      </c>
      <c r="AJ332" s="45" t="str">
        <f>DBCS($BI330+8&amp;"日～"&amp;$BI330+14&amp;"日")</f>
        <v>１２日～１８日</v>
      </c>
      <c r="AK332" s="45" t="str">
        <f>DBCS($BI330+15&amp;"日～"&amp;$BI330+21&amp;"日")</f>
        <v>１９日～２５日</v>
      </c>
      <c r="AL332" s="46" t="str">
        <f>IF(AND(BI330=7,BI333=0),"-",IF($BI335=3,"-",DBCS($BI330+22&amp;"日～"&amp;$BI330+28&amp;"日")))</f>
        <v>-</v>
      </c>
      <c r="AM332" s="177"/>
      <c r="AN332" s="178"/>
      <c r="AO332" s="179"/>
      <c r="AP332" s="182"/>
      <c r="AQ332" s="185"/>
      <c r="AR332" s="39">
        <f>COUNTIF(C333:AG334,"外")</f>
        <v>0</v>
      </c>
      <c r="AS332" s="40">
        <f ca="1">COUNTIF(OFFSET(C333,0,MAX(5-WEEKDAY(C328,3),0),1,MIN(7-WEEKDAY(C328,3),2)),"外")+COUNTIF(OFFSET(C333,0,MAX(5-WEEKDAY(C328,3),0)+7,1,2),"外")+COUNTIF(OFFSET(C333,0,MAX(5-WEEKDAY(C328,3),0)+14,1,2),"外")+COUNTIF(OFFSET(C333,0,MAX(5-WEEKDAY(C328,3),0)+21,1,2),"外")+IF(BI332-BI330&lt;27,0,COUNTIF(OFFSET(C333,0,BI330+26,1,MIN(7-BI333,2)),"外"))</f>
        <v>0</v>
      </c>
      <c r="AT332" s="186"/>
      <c r="AU332" s="156"/>
      <c r="AV332" s="170"/>
      <c r="AW332" s="156"/>
      <c r="AX332" s="170"/>
      <c r="AY332" s="170"/>
      <c r="AZ332" s="170"/>
      <c r="BA332" s="170"/>
      <c r="BB332" s="170"/>
      <c r="BC332" s="125"/>
      <c r="BD332" s="175"/>
      <c r="BE332" s="175"/>
      <c r="BF332" s="125"/>
      <c r="BG332" s="125"/>
      <c r="BH332" s="47" t="s">
        <v>109</v>
      </c>
      <c r="BI332" s="48">
        <f>DAY(EOMONTH(C328,0))</f>
        <v>30</v>
      </c>
      <c r="BJ332" s="125"/>
      <c r="BK332" s="125"/>
    </row>
    <row r="333" spans="1:63" ht="26.45" customHeight="1" outlineLevel="1">
      <c r="A333" s="52"/>
      <c r="B333" s="161" t="s">
        <v>88</v>
      </c>
      <c r="C333" s="123"/>
      <c r="D333" s="123"/>
      <c r="E333" s="123"/>
      <c r="F333" s="123"/>
      <c r="G333" s="123"/>
      <c r="H333" s="123"/>
      <c r="I333" s="123"/>
      <c r="J333" s="123"/>
      <c r="K333" s="123"/>
      <c r="L333" s="123"/>
      <c r="M333" s="123"/>
      <c r="N333" s="123"/>
      <c r="O333" s="123"/>
      <c r="P333" s="123"/>
      <c r="Q333" s="123"/>
      <c r="R333" s="123"/>
      <c r="S333" s="123"/>
      <c r="T333" s="123"/>
      <c r="U333" s="123"/>
      <c r="V333" s="123"/>
      <c r="W333" s="123"/>
      <c r="X333" s="123"/>
      <c r="Y333" s="123"/>
      <c r="Z333" s="123"/>
      <c r="AA333" s="123"/>
      <c r="AB333" s="123"/>
      <c r="AC333" s="123"/>
      <c r="AD333" s="123"/>
      <c r="AE333" s="123"/>
      <c r="AF333" s="123"/>
      <c r="AG333" s="143"/>
      <c r="AH333" s="53">
        <f ca="1">IF(BI330=7,COUNTIF(OFFSET($C333,0,0,1,$BI330),"○")+COUNTIF(OFFSET($C333,0,$BI330,1,7),"●"),COUNTIF(OFFSET($C333,0,0,1,$BI330),"○")+COUNTIF(OFFSET($C333,-10,DAY(EOMONTH(C328-1,0))-7+BI330,1,7-$BI330),"○")+COUNTIF(OFFSET(C333,0,BI330,1,7),"●"))</f>
        <v>0</v>
      </c>
      <c r="AI333" s="54">
        <f ca="1">COUNTIF(OFFSET($C333,0,$BI330,1,7),"○")+COUNTIF(OFFSET($C333,0,$BI330+7,1,7),"●")</f>
        <v>0</v>
      </c>
      <c r="AJ333" s="54">
        <f ca="1">COUNTIF(OFFSET($C333,0,$BI330+7,1,7),"○")+COUNTIF(OFFSET($C333,0,$BI330+14,1,7),"●")</f>
        <v>0</v>
      </c>
      <c r="AK333" s="54">
        <f ca="1">IF(BI335=3,COUNTIF(OFFSET($C333,0,$BI330+14,1,7),"○")+IFERROR(COUNTIF(OFFSET(C333,0,BI330+22,1,BI333),"●"),0)+COUNTIF(OFFSET(C333,10,0,1,7-BI333),"●"),COUNTIF(OFFSET($C333,0,$BI330+14,1,7),"○")+COUNTIF(OFFSET($C333,0,$BI330+21,1,7),"●"))</f>
        <v>0</v>
      </c>
      <c r="AL333" s="55" t="str">
        <f ca="1">IF((BI335+SIGN(BI330))&lt;5,"-",IF(BI333=0,COUNTIF(OFFSET(C333,0,BI330+21,1,7),"○")+COUNTIF(OFFSET(C333,10,0,1,7-BI333),"●"),COUNTIF(OFFSET(C333,0,BI330+21,1,7),"○")+COUNTIF(OFFSET(C333,0,BI330+28,1,BI333),"●")+COUNTIF(OFFSET(C333,10,1,7-BI333,),"●")))</f>
        <v>-</v>
      </c>
      <c r="AM333" s="145">
        <f>AY330</f>
        <v>0</v>
      </c>
      <c r="AN333" s="147">
        <f>IF(AU330=0,"対象外",AM333/AU330)</f>
        <v>0</v>
      </c>
      <c r="AO333" s="149" t="str">
        <f ca="1">IF(AU330=0,"対象外",IF(AM333/AU330&gt;=0.285,"達成",IF(AM333&gt;=BF333,"達成※","未")))</f>
        <v>未</v>
      </c>
      <c r="AP333" s="151">
        <f>AZ330</f>
        <v>0</v>
      </c>
      <c r="AQ333" s="153">
        <f>IFERROR(AP333/AV330,"")</f>
        <v>0</v>
      </c>
      <c r="AR333" s="39" t="s">
        <v>85</v>
      </c>
      <c r="AS333" s="40" t="s">
        <v>85</v>
      </c>
      <c r="AT333" s="186"/>
      <c r="AU333" s="156"/>
      <c r="AV333" s="170"/>
      <c r="AW333" s="156"/>
      <c r="AX333" s="170"/>
      <c r="AY333" s="170"/>
      <c r="AZ333" s="170"/>
      <c r="BA333" s="170"/>
      <c r="BB333" s="170"/>
      <c r="BC333" s="125"/>
      <c r="BD333" s="175"/>
      <c r="BE333" s="175"/>
      <c r="BF333" s="125">
        <f ca="1">IF(OR(BD331/AU330&lt;0.285,BD331=0),BD331,"-")</f>
        <v>8</v>
      </c>
      <c r="BG333" s="174">
        <f ca="1">IF(OR(BE331/AW330&lt;0.285,BE331=0),BE331,"-")</f>
        <v>8</v>
      </c>
      <c r="BH333" s="56" t="s">
        <v>110</v>
      </c>
      <c r="BI333" s="57">
        <f>MOD(BI332-BI330,7)</f>
        <v>5</v>
      </c>
      <c r="BJ333" s="125"/>
      <c r="BK333" s="125"/>
    </row>
    <row r="334" spans="1:63" ht="12.95" customHeight="1" outlineLevel="1">
      <c r="A334" s="52"/>
      <c r="B334" s="161"/>
      <c r="C334" s="123"/>
      <c r="D334" s="123"/>
      <c r="E334" s="123"/>
      <c r="F334" s="123"/>
      <c r="G334" s="123"/>
      <c r="H334" s="123"/>
      <c r="I334" s="123"/>
      <c r="J334" s="123"/>
      <c r="K334" s="123"/>
      <c r="L334" s="123"/>
      <c r="M334" s="123"/>
      <c r="N334" s="123"/>
      <c r="O334" s="123"/>
      <c r="P334" s="123"/>
      <c r="Q334" s="123"/>
      <c r="R334" s="123"/>
      <c r="S334" s="123"/>
      <c r="T334" s="123"/>
      <c r="U334" s="123"/>
      <c r="V334" s="123"/>
      <c r="W334" s="123"/>
      <c r="X334" s="123"/>
      <c r="Y334" s="123"/>
      <c r="Z334" s="123"/>
      <c r="AA334" s="123"/>
      <c r="AB334" s="123"/>
      <c r="AC334" s="123"/>
      <c r="AD334" s="123"/>
      <c r="AE334" s="123"/>
      <c r="AF334" s="123"/>
      <c r="AG334" s="143"/>
      <c r="AH334" s="58" t="str">
        <f ca="1">IF(BI330=1,
IF((2-COUNTIF(OFFSET(C333,0,0,1,1),"外")-COUNTIF(OFFSET(C333,-10,BI322-1),"外"))&lt;=AH333,"達成","未"),
IF((2-COUNTIF(OFFSET(C333,0,MAX(5-WEEKDAY(C328,3),0),1,2),"外"))&lt;=AH333,"達成","未"))</f>
        <v>未</v>
      </c>
      <c r="AI334" s="54" t="str">
        <f ca="1">IF((2-COUNTIF(OFFSET($C333,0,$BI330+5,1,2),"外"))&lt;=AI333,"達成","未")</f>
        <v>未</v>
      </c>
      <c r="AJ334" s="54" t="str">
        <f ca="1">IF((2-COUNTIF(OFFSET($C333,0,$BI330+12,1,2),"外"))&lt;=AJ333,"達成","未")</f>
        <v>未</v>
      </c>
      <c r="AK334" s="54" t="str">
        <f ca="1">IF((2-COUNTIF(OFFSET($C333,0,$BI330+19,1,2),"外"))&lt;=AK333,"達成","未")</f>
        <v>未</v>
      </c>
      <c r="AL334" s="55" t="str">
        <f ca="1">IF((BI335+SIGN(BI330))&lt;5,"-",IF((2-COUNTIF(OFFSET($C333,0,$BI330+26,1,2),"外"))&lt;=AL333,"達成","未"))</f>
        <v>-</v>
      </c>
      <c r="AM334" s="163"/>
      <c r="AN334" s="164"/>
      <c r="AO334" s="165"/>
      <c r="AP334" s="166"/>
      <c r="AQ334" s="187"/>
      <c r="AR334" s="188">
        <f>COUNTIF(C335:AG336,"外")</f>
        <v>0</v>
      </c>
      <c r="AS334" s="190">
        <f ca="1">COUNTIF(OFFSET(C335,0,MAX(5-WEEKDAY(C328,3),0),1,MIN(7-WEEKDAY(C328,3),2)),"外")+COUNTIF(OFFSET(C335,0,MAX(5-WEEKDAY(C328,3),0)+7,1,2),"外")+COUNTIF(OFFSET(C335,0,MAX(5-WEEKDAY(C328,3),0)+14,1,2),"外")+COUNTIF(OFFSET(C335,0,MAX(5-WEEKDAY(C328,3),0)+21,1,2),"外")+IF(BI332-BI330&lt;27,0,COUNTIF(OFFSET(C335,0,BI330+26,1,MIN(7-BI333,2)),"外"))</f>
        <v>0</v>
      </c>
      <c r="AT334" s="186"/>
      <c r="AU334" s="156"/>
      <c r="AV334" s="170"/>
      <c r="AW334" s="156"/>
      <c r="AX334" s="170"/>
      <c r="AY334" s="170"/>
      <c r="AZ334" s="170"/>
      <c r="BA334" s="170"/>
      <c r="BB334" s="170"/>
      <c r="BC334" s="125"/>
      <c r="BD334" s="175"/>
      <c r="BE334" s="175"/>
      <c r="BF334" s="125"/>
      <c r="BG334" s="175"/>
      <c r="BH334" s="59" t="s">
        <v>112</v>
      </c>
      <c r="BI334" s="57">
        <f>SIGN(BI330)+SIGN(BI333)+BI335</f>
        <v>5</v>
      </c>
      <c r="BJ334" s="125"/>
      <c r="BK334" s="125"/>
    </row>
    <row r="335" spans="1:63" ht="26.45" customHeight="1" outlineLevel="1">
      <c r="A335" s="52"/>
      <c r="B335" s="161" t="s">
        <v>137</v>
      </c>
      <c r="C335" s="123"/>
      <c r="D335" s="123"/>
      <c r="E335" s="123"/>
      <c r="F335" s="123"/>
      <c r="G335" s="123"/>
      <c r="H335" s="123"/>
      <c r="I335" s="123"/>
      <c r="J335" s="123"/>
      <c r="K335" s="123"/>
      <c r="L335" s="123"/>
      <c r="M335" s="123"/>
      <c r="N335" s="123"/>
      <c r="O335" s="123"/>
      <c r="P335" s="123"/>
      <c r="Q335" s="123"/>
      <c r="R335" s="123"/>
      <c r="S335" s="123"/>
      <c r="T335" s="123"/>
      <c r="U335" s="123"/>
      <c r="V335" s="123"/>
      <c r="W335" s="123"/>
      <c r="X335" s="123"/>
      <c r="Y335" s="123"/>
      <c r="Z335" s="123"/>
      <c r="AA335" s="123"/>
      <c r="AB335" s="123"/>
      <c r="AC335" s="123"/>
      <c r="AD335" s="123"/>
      <c r="AE335" s="123"/>
      <c r="AF335" s="123"/>
      <c r="AG335" s="143"/>
      <c r="AH335" s="53">
        <f ca="1">IF(BI330=7,COUNTIF(OFFSET($C335,0,0,1,$BI330),"○")+COUNTIF(OFFSET($C335,0,$BI330,1,7),"●"),COUNTIF(OFFSET($C335,0,0,1,$BI330),"○")+COUNTIF(OFFSET($C335,-10,DAY(EOMONTH(C328-1,0))-7+BI330,1,7-$BI330),"○")+COUNTIF(OFFSET(C335,0,BI330,1,7),"●"))</f>
        <v>0</v>
      </c>
      <c r="AI335" s="60">
        <f ca="1">COUNTIF(OFFSET($C335,0,$BI330,1,7),"○")+COUNTIF(OFFSET($C335,0,$BI330+7,1,7),"●")</f>
        <v>0</v>
      </c>
      <c r="AJ335" s="60">
        <f ca="1">COUNTIF(OFFSET($C335,0,$BI330+7,1,7),"○")+COUNTIF(OFFSET($C335,0,$BI330+14,1,7),"●")</f>
        <v>0</v>
      </c>
      <c r="AK335" s="60">
        <f ca="1">IF(BI335=3,COUNTIF(OFFSET($C335,0,$BI330+14,1,7),"○")+IFERROR(COUNTIF(OFFSET(C335,0,BI330+22,1,BI333),"●"),0)+COUNTIF(OFFSET(C335,10,0,1,7-BI333),"●"),COUNTIF(OFFSET($C335,0,$BI330+14,1,7),"○")+COUNTIF(OFFSET($C335,0,$BI330+21,1,7),"●"))</f>
        <v>0</v>
      </c>
      <c r="AL335" s="61" t="str">
        <f ca="1">IF((BI335+SIGN(BI330))&lt;5,"-",IF(BI333=0,COUNTIF(OFFSET(C335,0,BI330+21,1,7),"○")+COUNTIF(OFFSET(C335,10,0,1,7-BI333),"●"),COUNTIF(OFFSET(C335,0,BI330+21,1,7),"○")+COUNTIF(OFFSET(C335,0,BI330+28,1,BI333),"●")+COUNTIF(OFFSET(C335,10,1,7-BI333,),"●")))</f>
        <v>-</v>
      </c>
      <c r="AM335" s="145">
        <f>BA330</f>
        <v>0</v>
      </c>
      <c r="AN335" s="147">
        <f>IF(AU330=0,"対象外",AM335/AU330)</f>
        <v>0</v>
      </c>
      <c r="AO335" s="149" t="str">
        <f ca="1">IF(AU330=0,"対象外",IF(AM335/AU330&gt;=0.285,"達成",IF(AM335&gt;=BF333,"達成※","未")))</f>
        <v>未</v>
      </c>
      <c r="AP335" s="151">
        <f>BB330</f>
        <v>0</v>
      </c>
      <c r="AQ335" s="153">
        <f>IFERROR(AP335/AV330,"")</f>
        <v>0</v>
      </c>
      <c r="AR335" s="189"/>
      <c r="AS335" s="191"/>
      <c r="AT335" s="186"/>
      <c r="AU335" s="157"/>
      <c r="AV335" s="170"/>
      <c r="AW335" s="157"/>
      <c r="AX335" s="170"/>
      <c r="AY335" s="170"/>
      <c r="AZ335" s="170"/>
      <c r="BA335" s="170"/>
      <c r="BB335" s="170"/>
      <c r="BC335" s="125"/>
      <c r="BD335" s="176"/>
      <c r="BE335" s="176"/>
      <c r="BF335" s="125"/>
      <c r="BG335" s="176"/>
      <c r="BH335" s="63" t="s">
        <v>111</v>
      </c>
      <c r="BI335" s="92">
        <f>ROUNDDOWN((BI332-BI330)/7,0)</f>
        <v>3</v>
      </c>
      <c r="BJ335" s="125"/>
      <c r="BK335" s="125"/>
    </row>
    <row r="336" spans="1:63" ht="14.25" outlineLevel="1" thickBot="1">
      <c r="A336" s="52"/>
      <c r="B336" s="162"/>
      <c r="C336" s="142"/>
      <c r="D336" s="142"/>
      <c r="E336" s="142"/>
      <c r="F336" s="142"/>
      <c r="G336" s="142"/>
      <c r="H336" s="142"/>
      <c r="I336" s="142"/>
      <c r="J336" s="142"/>
      <c r="K336" s="142"/>
      <c r="L336" s="142"/>
      <c r="M336" s="142"/>
      <c r="N336" s="142"/>
      <c r="O336" s="142"/>
      <c r="P336" s="142"/>
      <c r="Q336" s="142"/>
      <c r="R336" s="142"/>
      <c r="S336" s="142"/>
      <c r="T336" s="142"/>
      <c r="U336" s="142"/>
      <c r="V336" s="142"/>
      <c r="W336" s="142"/>
      <c r="X336" s="142"/>
      <c r="Y336" s="142"/>
      <c r="Z336" s="142"/>
      <c r="AA336" s="142"/>
      <c r="AB336" s="142"/>
      <c r="AC336" s="142"/>
      <c r="AD336" s="142"/>
      <c r="AE336" s="142"/>
      <c r="AF336" s="142"/>
      <c r="AG336" s="144"/>
      <c r="AH336" s="77" t="str">
        <f ca="1">IF(BI330=1,
IF((2-COUNTIF(OFFSET(C335,0,0,1,1),"外")-COUNTIF(OFFSET(C335,-10,BI322-1),"外"))&lt;=AH335,"達成","未"),
IF((2-COUNTIF(OFFSET(C335,0,MAX(5-WEEKDAY(C328,3),0),1,2),"外"))&lt;=AH335,"達成","未"))</f>
        <v>未</v>
      </c>
      <c r="AI336" s="66" t="str">
        <f ca="1">IF((2-COUNTIF(OFFSET($C335,0,$BI330+5,1,2),"外"))&lt;=AI335,"達成","未")</f>
        <v>未</v>
      </c>
      <c r="AJ336" s="66" t="str">
        <f ca="1">IF((2-COUNTIF(OFFSET($C335,0,$BI330+12,1,2),"外"))&lt;=AJ335,"達成","未")</f>
        <v>未</v>
      </c>
      <c r="AK336" s="66" t="str">
        <f ca="1">IF((2-COUNTIF(OFFSET($C335,0,$BI330+19,1,2),"外"))&lt;=AK335,"達成","未")</f>
        <v>未</v>
      </c>
      <c r="AL336" s="67" t="str">
        <f ca="1">IF((BI335+SIGN(BI330))&lt;5,"-",IF((2-COUNTIF(OFFSET($C335,0,$BI330+26,1,2),"外"))&lt;=AL335,"達成","未"))</f>
        <v>-</v>
      </c>
      <c r="AM336" s="146"/>
      <c r="AN336" s="148"/>
      <c r="AO336" s="150"/>
      <c r="AP336" s="152"/>
      <c r="AQ336" s="154"/>
      <c r="AR336" s="68"/>
      <c r="AS336" s="68"/>
      <c r="AT336" s="22"/>
      <c r="AU336" s="22"/>
      <c r="AV336" s="22"/>
      <c r="AW336" s="22"/>
      <c r="AX336" s="22"/>
      <c r="AY336" s="22"/>
      <c r="AZ336" s="22"/>
      <c r="BA336" s="22"/>
      <c r="BB336" s="22"/>
      <c r="BC336" s="69"/>
      <c r="BD336" s="69"/>
      <c r="BE336" s="69"/>
      <c r="BF336" s="69"/>
      <c r="BG336" s="69"/>
      <c r="BH336" s="69"/>
      <c r="BI336" s="69"/>
      <c r="BJ336" s="69"/>
      <c r="BK336" s="18"/>
    </row>
    <row r="337" spans="1:69" outlineLevel="1" collapsed="1">
      <c r="A337" s="12"/>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c r="AG337" s="14"/>
      <c r="AH337" s="12"/>
      <c r="AI337" s="12"/>
      <c r="AJ337" s="12"/>
      <c r="AK337" s="12"/>
      <c r="AL337" s="12"/>
      <c r="AM337" s="12"/>
      <c r="AN337" s="12"/>
      <c r="AO337" s="12"/>
      <c r="AP337" s="12"/>
      <c r="AQ337" s="12"/>
      <c r="AZ337" s="16"/>
      <c r="BA337" s="16"/>
      <c r="BB337" s="16"/>
    </row>
    <row r="338" spans="1:69" outlineLevel="1">
      <c r="A338" s="12"/>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c r="AG338" s="14"/>
      <c r="AH338" s="93"/>
      <c r="AI338" s="93"/>
      <c r="AJ338" s="93"/>
      <c r="AK338" s="93"/>
      <c r="AL338" s="93"/>
      <c r="AM338" s="12"/>
      <c r="AN338" s="12"/>
      <c r="AO338" s="12"/>
      <c r="AP338" s="12"/>
      <c r="AQ338" s="12"/>
    </row>
    <row r="339" spans="1:69">
      <c r="A339" s="12"/>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4"/>
      <c r="AC339" s="14"/>
      <c r="AD339" s="14"/>
      <c r="AE339" s="14"/>
      <c r="AF339" s="14"/>
      <c r="AG339" s="14"/>
      <c r="AH339" s="93"/>
      <c r="AI339" s="93"/>
      <c r="AJ339" s="93"/>
      <c r="AK339" s="93"/>
      <c r="AL339" s="93"/>
      <c r="AM339" s="12"/>
      <c r="AN339" s="12"/>
      <c r="AO339" s="12"/>
      <c r="AP339" s="12"/>
      <c r="AQ339" s="12"/>
    </row>
    <row r="340" spans="1:69" ht="20.25" customHeight="1">
      <c r="A340" s="12"/>
      <c r="B340" s="119" t="s">
        <v>14</v>
      </c>
      <c r="C340" s="14"/>
      <c r="D340" s="14"/>
      <c r="E340" s="14"/>
      <c r="F340" s="14"/>
      <c r="G340" s="14"/>
      <c r="H340" s="14"/>
      <c r="I340" s="14"/>
      <c r="J340" s="14"/>
      <c r="K340" s="14"/>
      <c r="L340" s="14"/>
      <c r="M340" s="14"/>
      <c r="N340" s="14"/>
      <c r="O340" s="14"/>
      <c r="P340" s="14"/>
      <c r="Q340" s="14"/>
      <c r="R340" s="14"/>
      <c r="S340" s="14"/>
      <c r="T340" s="14"/>
      <c r="U340" s="14"/>
      <c r="V340" s="14"/>
      <c r="W340" s="14"/>
      <c r="X340" s="14"/>
      <c r="Y340" s="158" t="s">
        <v>133</v>
      </c>
      <c r="Z340" s="159"/>
      <c r="AA340" s="159"/>
      <c r="AB340" s="159"/>
      <c r="AC340" s="159"/>
      <c r="AD340" s="159"/>
      <c r="AE340" s="159"/>
      <c r="AF340" s="159"/>
      <c r="AG340" s="159"/>
      <c r="AH340" s="159"/>
      <c r="AI340" s="159"/>
      <c r="AJ340" s="159"/>
      <c r="AK340" s="159"/>
      <c r="AL340" s="159"/>
      <c r="AM340" s="159"/>
      <c r="AN340" s="160"/>
      <c r="AO340" s="94" t="s">
        <v>87</v>
      </c>
      <c r="AP340" s="134">
        <f>IF(AO340="計画",VLOOKUP(BC341,BO342:BQ374,2),VLOOKUP(BC341,BO342:BQ374,3))</f>
        <v>0</v>
      </c>
      <c r="AQ340" s="135"/>
      <c r="AR340" s="95"/>
      <c r="AS340" s="95"/>
      <c r="AZ340" s="96" t="s">
        <v>65</v>
      </c>
      <c r="BA340" s="96"/>
      <c r="BB340" s="96"/>
      <c r="BC340" s="96" t="s">
        <v>66</v>
      </c>
      <c r="BD340" s="96" t="s">
        <v>62</v>
      </c>
      <c r="BE340" s="96" t="s">
        <v>123</v>
      </c>
      <c r="BF340" s="97" t="s">
        <v>63</v>
      </c>
      <c r="BG340" s="98"/>
      <c r="BH340" s="98"/>
      <c r="BI340" s="98"/>
    </row>
    <row r="341" spans="1:69">
      <c r="A341" s="12"/>
      <c r="B341" s="24" t="str">
        <f ca="1">IF(COUNTIF(AO7:AO337,"達成※")&gt;0,AD358,"")</f>
        <v/>
      </c>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4"/>
      <c r="AC341" s="14"/>
      <c r="AD341" s="14"/>
      <c r="AE341" s="14"/>
      <c r="AF341" s="14"/>
      <c r="AG341" s="14"/>
      <c r="AH341" s="12"/>
      <c r="AI341" s="12"/>
      <c r="AJ341" s="12"/>
      <c r="AK341" s="12"/>
      <c r="AL341" s="12"/>
      <c r="AM341" s="12"/>
      <c r="AN341" s="12"/>
      <c r="AO341" s="12"/>
      <c r="AP341" s="12"/>
      <c r="AQ341" s="99"/>
      <c r="AR341" s="100"/>
      <c r="AS341" s="100"/>
      <c r="AZ341" s="136">
        <f>DATE($D$6,$F$6,1)</f>
        <v>45931</v>
      </c>
      <c r="BA341" s="102"/>
      <c r="BB341" s="102"/>
      <c r="BC341" s="138">
        <f>DATE($K$6,$M$6,1)</f>
        <v>46082</v>
      </c>
      <c r="BD341" s="140">
        <f>(DATEDIF(AZ341,BC341,"m"))+1</f>
        <v>6</v>
      </c>
      <c r="BE341" s="140">
        <f ca="1">SUM(BK10:BK335)</f>
        <v>0</v>
      </c>
      <c r="BF341" s="125">
        <f ca="1">BJ10+BJ20+BJ30+BJ40+BJ50+BJ60+BJ70+BJ80+BJ90+BJ100+BJ110+BJ120+BJ130+BJ140+BJ150+BJ160+BJ170+BJ180+BJ190+BJ200+BJ210+BJ220+BJ230+BJ240+BJ250+BJ260+BJ270+BJ280+BJ290+BJ300+BJ310+BJ320+BJ330</f>
        <v>0</v>
      </c>
      <c r="BG341" s="69"/>
      <c r="BH341" s="69"/>
      <c r="BI341" s="69"/>
      <c r="BP341" s="15" t="s">
        <v>84</v>
      </c>
      <c r="BQ341" s="15" t="s">
        <v>85</v>
      </c>
    </row>
    <row r="342" spans="1:69" ht="21" customHeight="1">
      <c r="A342" s="12"/>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26" t="s">
        <v>134</v>
      </c>
      <c r="Z342" s="126"/>
      <c r="AA342" s="126"/>
      <c r="AB342" s="126"/>
      <c r="AC342" s="126"/>
      <c r="AD342" s="127" t="str">
        <f>IF(AP340&gt;=0.285,AD353,"未達成")</f>
        <v>未達成</v>
      </c>
      <c r="AE342" s="127"/>
      <c r="AF342" s="127"/>
      <c r="AG342" s="127"/>
      <c r="AH342" s="127"/>
      <c r="AI342" s="127"/>
      <c r="AJ342" s="127"/>
      <c r="AK342" s="127"/>
      <c r="AL342" s="127"/>
      <c r="AM342" s="127"/>
      <c r="AN342" s="127"/>
      <c r="AO342" s="127"/>
      <c r="AP342" s="127"/>
      <c r="AQ342" s="128"/>
      <c r="AR342" s="103"/>
      <c r="AS342" s="103"/>
      <c r="AZ342" s="137"/>
      <c r="BA342" s="105"/>
      <c r="BB342" s="105"/>
      <c r="BC342" s="139"/>
      <c r="BD342" s="141"/>
      <c r="BE342" s="141"/>
      <c r="BF342" s="125"/>
      <c r="BG342" s="69"/>
      <c r="BH342" s="69"/>
      <c r="BI342" s="69"/>
      <c r="BO342" s="106">
        <f>C8</f>
        <v>45931</v>
      </c>
      <c r="BP342" s="107">
        <f>AQ13</f>
        <v>0</v>
      </c>
      <c r="BQ342" s="107">
        <f>AQ15</f>
        <v>0</v>
      </c>
    </row>
    <row r="343" spans="1:69" ht="21" customHeight="1">
      <c r="A343" s="12"/>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26" t="s">
        <v>105</v>
      </c>
      <c r="Z343" s="126"/>
      <c r="AA343" s="126"/>
      <c r="AB343" s="126"/>
      <c r="AC343" s="126"/>
      <c r="AD343" s="129" t="str">
        <f ca="1">IF(BD341=BF341,AD354,"未達成")</f>
        <v>未達成</v>
      </c>
      <c r="AE343" s="129"/>
      <c r="AF343" s="129"/>
      <c r="AG343" s="129"/>
      <c r="AH343" s="129"/>
      <c r="AI343" s="129"/>
      <c r="AJ343" s="129"/>
      <c r="AK343" s="129"/>
      <c r="AL343" s="129"/>
      <c r="AM343" s="129"/>
      <c r="AN343" s="129"/>
      <c r="AO343" s="129"/>
      <c r="AP343" s="129"/>
      <c r="AQ343" s="130"/>
      <c r="AR343" s="108"/>
      <c r="AS343" s="108"/>
      <c r="BO343" s="106">
        <f>DATE(YEAR(BO342),MONTH(BO342)+1,DAY(BO342))</f>
        <v>45962</v>
      </c>
      <c r="BP343" s="107">
        <f>AQ23</f>
        <v>0</v>
      </c>
      <c r="BQ343" s="107">
        <f>AQ25</f>
        <v>0</v>
      </c>
    </row>
    <row r="344" spans="1:69" ht="28.5" hidden="1" customHeight="1">
      <c r="A344" s="12"/>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31" t="s">
        <v>104</v>
      </c>
      <c r="Z344" s="131"/>
      <c r="AA344" s="131"/>
      <c r="AB344" s="131"/>
      <c r="AC344" s="131"/>
      <c r="AD344" s="132" t="str">
        <f ca="1">IF(BD341=BE341,AD355,"未達成")</f>
        <v>未達成</v>
      </c>
      <c r="AE344" s="132"/>
      <c r="AF344" s="132"/>
      <c r="AG344" s="132"/>
      <c r="AH344" s="132"/>
      <c r="AI344" s="132"/>
      <c r="AJ344" s="132"/>
      <c r="AK344" s="132"/>
      <c r="AL344" s="132"/>
      <c r="AM344" s="132"/>
      <c r="AN344" s="132"/>
      <c r="AO344" s="132"/>
      <c r="AP344" s="132"/>
      <c r="AQ344" s="133"/>
      <c r="AR344" s="108"/>
      <c r="AS344" s="108"/>
      <c r="BO344" s="106">
        <f>DATE(YEAR(BO343),MONTH(BO343)+1,DAY(BO343))</f>
        <v>45992</v>
      </c>
      <c r="BP344" s="107">
        <f>AQ33</f>
        <v>0</v>
      </c>
      <c r="BQ344" s="107">
        <f>AQ35</f>
        <v>0</v>
      </c>
    </row>
    <row r="345" spans="1:69" ht="21" customHeight="1">
      <c r="A345" s="12"/>
      <c r="B345" s="14"/>
      <c r="C345" s="14"/>
      <c r="D345" s="14" t="s">
        <v>103</v>
      </c>
      <c r="E345" s="14"/>
      <c r="F345" s="14"/>
      <c r="G345" s="14"/>
      <c r="H345" s="14"/>
      <c r="I345" s="14"/>
      <c r="J345" s="14"/>
      <c r="K345" s="14"/>
      <c r="L345" s="14"/>
      <c r="M345" s="14"/>
      <c r="N345" s="14"/>
      <c r="O345" s="14"/>
      <c r="P345" s="14"/>
      <c r="Q345" s="14"/>
      <c r="R345" s="14"/>
      <c r="S345" s="14"/>
      <c r="T345" s="14"/>
      <c r="U345" s="14"/>
      <c r="V345" s="14"/>
      <c r="W345" s="14"/>
      <c r="X345" s="14"/>
      <c r="Y345" s="14"/>
      <c r="Z345" s="109"/>
      <c r="AA345" s="109"/>
      <c r="AB345" s="109"/>
      <c r="AC345" s="109"/>
      <c r="AD345" s="110"/>
      <c r="AE345" s="110"/>
      <c r="AF345" s="110"/>
      <c r="AG345" s="110"/>
      <c r="AH345" s="110"/>
      <c r="AI345" s="110"/>
      <c r="AJ345" s="110"/>
      <c r="AK345" s="110"/>
      <c r="AL345" s="110"/>
      <c r="AM345" s="110"/>
      <c r="AN345" s="110"/>
      <c r="AO345" s="110"/>
      <c r="AP345" s="110"/>
      <c r="AQ345" s="110"/>
      <c r="AR345" s="108"/>
      <c r="AS345" s="108"/>
      <c r="BO345" s="106">
        <f t="shared" ref="BO345:BO374" si="67">DATE(YEAR(BO344),MONTH(BO344)+1,DAY(BO344))</f>
        <v>46023</v>
      </c>
      <c r="BP345" s="107">
        <f>AQ43</f>
        <v>0</v>
      </c>
      <c r="BQ345" s="107">
        <f>AQ45</f>
        <v>0</v>
      </c>
    </row>
    <row r="346" spans="1:69" ht="21" customHeight="1">
      <c r="A346" s="12"/>
      <c r="B346" s="14"/>
      <c r="C346" s="14"/>
      <c r="D346" s="123" t="s">
        <v>96</v>
      </c>
      <c r="E346" s="123"/>
      <c r="F346" s="123"/>
      <c r="G346" s="123"/>
      <c r="H346" s="123" t="s">
        <v>97</v>
      </c>
      <c r="I346" s="123"/>
      <c r="J346" s="123"/>
      <c r="K346" s="123"/>
      <c r="L346" s="124" t="s">
        <v>101</v>
      </c>
      <c r="M346" s="124"/>
      <c r="N346" s="124"/>
      <c r="O346" s="124"/>
      <c r="P346" s="124"/>
      <c r="Q346" s="124"/>
      <c r="R346" s="14"/>
      <c r="S346" s="14"/>
      <c r="T346" s="14"/>
      <c r="U346" s="14"/>
      <c r="V346" s="14"/>
      <c r="W346" s="14"/>
      <c r="X346" s="14"/>
      <c r="Y346" s="14"/>
      <c r="Z346" s="109"/>
      <c r="AA346" s="109"/>
      <c r="AB346" s="109"/>
      <c r="AC346" s="109"/>
      <c r="AD346" s="110"/>
      <c r="AE346" s="110"/>
      <c r="AF346" s="110"/>
      <c r="AG346" s="110"/>
      <c r="AH346" s="110"/>
      <c r="AI346" s="110"/>
      <c r="AJ346" s="110"/>
      <c r="AK346" s="110"/>
      <c r="AL346" s="110"/>
      <c r="AM346" s="110"/>
      <c r="AN346" s="110"/>
      <c r="AO346" s="110"/>
      <c r="AP346" s="110"/>
      <c r="AQ346" s="110"/>
      <c r="AR346" s="108"/>
      <c r="AS346" s="108"/>
      <c r="BO346" s="106">
        <f t="shared" si="67"/>
        <v>46054</v>
      </c>
      <c r="BP346" s="107">
        <f>AQ53</f>
        <v>0</v>
      </c>
      <c r="BQ346" s="107">
        <f>AQ55</f>
        <v>0</v>
      </c>
    </row>
    <row r="347" spans="1:69" ht="21" customHeight="1">
      <c r="A347" s="12"/>
      <c r="B347" s="14"/>
      <c r="C347" s="14"/>
      <c r="D347" s="120"/>
      <c r="E347" s="120"/>
      <c r="F347" s="120"/>
      <c r="G347" s="120"/>
      <c r="H347" s="120"/>
      <c r="I347" s="120"/>
      <c r="J347" s="120"/>
      <c r="K347" s="120"/>
      <c r="L347" s="121"/>
      <c r="M347" s="121"/>
      <c r="N347" s="121"/>
      <c r="O347" s="121"/>
      <c r="P347" s="121"/>
      <c r="Q347" s="121"/>
      <c r="R347" s="121"/>
      <c r="S347" s="121"/>
      <c r="T347" s="121"/>
      <c r="U347" s="121"/>
      <c r="V347" s="121"/>
      <c r="W347" s="121"/>
      <c r="X347" s="121"/>
      <c r="Y347" s="121"/>
      <c r="Z347" s="121"/>
      <c r="AA347" s="121"/>
      <c r="AB347" s="121"/>
      <c r="AC347" s="121"/>
      <c r="AD347" s="121"/>
      <c r="AE347" s="121"/>
      <c r="AF347" s="121"/>
      <c r="AG347" s="121"/>
      <c r="AH347" s="121"/>
      <c r="AI347" s="121"/>
      <c r="AJ347" s="121"/>
      <c r="AK347" s="121"/>
      <c r="AL347" s="121"/>
      <c r="AM347" s="121"/>
      <c r="AN347" s="121"/>
      <c r="AO347" s="121"/>
      <c r="AP347" s="110"/>
      <c r="AQ347" s="110"/>
      <c r="AR347" s="108"/>
      <c r="AS347" s="108"/>
      <c r="BO347" s="106">
        <f t="shared" si="67"/>
        <v>46082</v>
      </c>
      <c r="BP347" s="107">
        <f>AQ63</f>
        <v>0</v>
      </c>
      <c r="BQ347" s="107">
        <f>AQ65</f>
        <v>0</v>
      </c>
    </row>
    <row r="348" spans="1:69" ht="21" customHeight="1">
      <c r="A348" s="12"/>
      <c r="B348" s="14"/>
      <c r="C348" s="14"/>
      <c r="D348" s="120"/>
      <c r="E348" s="120"/>
      <c r="F348" s="120"/>
      <c r="G348" s="120"/>
      <c r="H348" s="120"/>
      <c r="I348" s="120"/>
      <c r="J348" s="120"/>
      <c r="K348" s="120"/>
      <c r="L348" s="121"/>
      <c r="M348" s="121"/>
      <c r="N348" s="121"/>
      <c r="O348" s="121"/>
      <c r="P348" s="121"/>
      <c r="Q348" s="121"/>
      <c r="R348" s="121"/>
      <c r="S348" s="121"/>
      <c r="T348" s="121"/>
      <c r="U348" s="121"/>
      <c r="V348" s="121"/>
      <c r="W348" s="121"/>
      <c r="X348" s="121"/>
      <c r="Y348" s="121"/>
      <c r="Z348" s="121"/>
      <c r="AA348" s="121"/>
      <c r="AB348" s="121"/>
      <c r="AC348" s="121"/>
      <c r="AD348" s="121"/>
      <c r="AE348" s="121"/>
      <c r="AF348" s="121"/>
      <c r="AG348" s="121"/>
      <c r="AH348" s="121"/>
      <c r="AI348" s="121"/>
      <c r="AJ348" s="121"/>
      <c r="AK348" s="121"/>
      <c r="AL348" s="121"/>
      <c r="AM348" s="121"/>
      <c r="AN348" s="121"/>
      <c r="AO348" s="121"/>
      <c r="AP348" s="110"/>
      <c r="AQ348" s="110"/>
      <c r="AR348" s="108"/>
      <c r="AS348" s="108"/>
      <c r="BO348" s="106">
        <f t="shared" si="67"/>
        <v>46113</v>
      </c>
      <c r="BP348" s="107">
        <f>AQ73</f>
        <v>0</v>
      </c>
      <c r="BQ348" s="107">
        <f>AQ75</f>
        <v>0</v>
      </c>
    </row>
    <row r="349" spans="1:69" ht="21" customHeight="1">
      <c r="A349" s="12"/>
      <c r="B349" s="14"/>
      <c r="C349" s="14"/>
      <c r="D349" s="120"/>
      <c r="E349" s="120"/>
      <c r="F349" s="120"/>
      <c r="G349" s="120"/>
      <c r="H349" s="120"/>
      <c r="I349" s="120"/>
      <c r="J349" s="120"/>
      <c r="K349" s="120"/>
      <c r="L349" s="121"/>
      <c r="M349" s="121"/>
      <c r="N349" s="121"/>
      <c r="O349" s="121"/>
      <c r="P349" s="121"/>
      <c r="Q349" s="121"/>
      <c r="R349" s="121"/>
      <c r="S349" s="121"/>
      <c r="T349" s="121"/>
      <c r="U349" s="121"/>
      <c r="V349" s="121"/>
      <c r="W349" s="121"/>
      <c r="X349" s="121"/>
      <c r="Y349" s="121"/>
      <c r="Z349" s="121"/>
      <c r="AA349" s="121"/>
      <c r="AB349" s="121"/>
      <c r="AC349" s="121"/>
      <c r="AD349" s="121"/>
      <c r="AE349" s="121"/>
      <c r="AF349" s="121"/>
      <c r="AG349" s="121"/>
      <c r="AH349" s="121"/>
      <c r="AI349" s="121"/>
      <c r="AJ349" s="121"/>
      <c r="AK349" s="121"/>
      <c r="AL349" s="121"/>
      <c r="AM349" s="121"/>
      <c r="AN349" s="121"/>
      <c r="AO349" s="121"/>
      <c r="AP349" s="110"/>
      <c r="AQ349" s="110"/>
      <c r="AR349" s="108"/>
      <c r="AS349" s="108"/>
      <c r="BO349" s="106">
        <f t="shared" si="67"/>
        <v>46143</v>
      </c>
      <c r="BP349" s="107">
        <f>AQ83</f>
        <v>0</v>
      </c>
      <c r="BQ349" s="107">
        <f>AQ85</f>
        <v>0</v>
      </c>
    </row>
    <row r="350" spans="1:69" ht="21" customHeight="1">
      <c r="A350" s="12"/>
      <c r="B350" s="14"/>
      <c r="C350" s="14"/>
      <c r="D350" s="120"/>
      <c r="E350" s="120"/>
      <c r="F350" s="120"/>
      <c r="G350" s="120"/>
      <c r="H350" s="120"/>
      <c r="I350" s="120"/>
      <c r="J350" s="120"/>
      <c r="K350" s="120"/>
      <c r="L350" s="121"/>
      <c r="M350" s="121"/>
      <c r="N350" s="121"/>
      <c r="O350" s="121"/>
      <c r="P350" s="121"/>
      <c r="Q350" s="121"/>
      <c r="R350" s="121"/>
      <c r="S350" s="121"/>
      <c r="T350" s="121"/>
      <c r="U350" s="121"/>
      <c r="V350" s="121"/>
      <c r="W350" s="121"/>
      <c r="X350" s="121"/>
      <c r="Y350" s="121"/>
      <c r="Z350" s="121"/>
      <c r="AA350" s="121"/>
      <c r="AB350" s="121"/>
      <c r="AC350" s="121"/>
      <c r="AD350" s="121"/>
      <c r="AE350" s="121"/>
      <c r="AF350" s="121"/>
      <c r="AG350" s="121"/>
      <c r="AH350" s="121"/>
      <c r="AI350" s="121"/>
      <c r="AJ350" s="121"/>
      <c r="AK350" s="121"/>
      <c r="AL350" s="121"/>
      <c r="AM350" s="121"/>
      <c r="AN350" s="121"/>
      <c r="AO350" s="121"/>
      <c r="AP350" s="110"/>
      <c r="AQ350" s="110"/>
      <c r="AR350" s="108"/>
      <c r="AS350" s="108"/>
      <c r="BO350" s="106">
        <f t="shared" si="67"/>
        <v>46174</v>
      </c>
      <c r="BP350" s="107">
        <f>AQ93</f>
        <v>0</v>
      </c>
      <c r="BQ350" s="107">
        <f>AQ95</f>
        <v>0</v>
      </c>
    </row>
    <row r="351" spans="1:69">
      <c r="A351" s="12"/>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c r="AB351" s="14"/>
      <c r="AC351" s="14"/>
      <c r="AD351" s="111"/>
      <c r="AE351" s="14"/>
      <c r="AF351" s="14"/>
      <c r="AG351" s="14"/>
      <c r="AH351" s="12"/>
      <c r="AI351" s="12"/>
      <c r="AJ351" s="12"/>
      <c r="AK351" s="12"/>
      <c r="AL351" s="12"/>
      <c r="AM351" s="12"/>
      <c r="AN351" s="12"/>
      <c r="AO351" s="12"/>
      <c r="AP351" s="12"/>
      <c r="AQ351" s="12"/>
      <c r="BO351" s="106">
        <f t="shared" si="67"/>
        <v>46204</v>
      </c>
      <c r="BP351" s="107">
        <f>AQ103</f>
        <v>0</v>
      </c>
      <c r="BQ351" s="107">
        <f>AQ105</f>
        <v>0</v>
      </c>
    </row>
    <row r="352" spans="1:69">
      <c r="BC352" s="42">
        <f>DATE(D6,F6,1)</f>
        <v>45931</v>
      </c>
      <c r="BD352" s="15" t="str">
        <f>IF(BC352=C8,"ok","outttt")</f>
        <v>ok</v>
      </c>
      <c r="BO352" s="106">
        <f t="shared" si="67"/>
        <v>46235</v>
      </c>
      <c r="BP352" s="107">
        <f>AQ113</f>
        <v>0</v>
      </c>
      <c r="BQ352" s="107">
        <f>AQ115</f>
        <v>0</v>
      </c>
    </row>
    <row r="353" spans="30:69" ht="13.5" customHeight="1">
      <c r="AD353" s="113" t="s">
        <v>106</v>
      </c>
      <c r="AE353" s="114"/>
      <c r="AF353" s="114"/>
      <c r="AG353" s="114"/>
      <c r="AH353" s="115"/>
      <c r="AI353" s="115"/>
      <c r="AJ353" s="115"/>
      <c r="AK353" s="115"/>
      <c r="AL353" s="115"/>
      <c r="AM353" s="115"/>
      <c r="AP353" s="122"/>
      <c r="AQ353" s="122"/>
      <c r="AR353" s="116"/>
      <c r="AS353" s="116"/>
      <c r="BO353" s="106">
        <f t="shared" si="67"/>
        <v>46266</v>
      </c>
      <c r="BP353" s="107">
        <f>AQ123</f>
        <v>0</v>
      </c>
      <c r="BQ353" s="107">
        <f>AQ125</f>
        <v>0</v>
      </c>
    </row>
    <row r="354" spans="30:69">
      <c r="AD354" s="112" t="s">
        <v>77</v>
      </c>
      <c r="AE354" s="114"/>
      <c r="AF354" s="114"/>
      <c r="AG354" s="114"/>
      <c r="AH354" s="115"/>
      <c r="AI354" s="115"/>
      <c r="AJ354" s="115"/>
      <c r="AK354" s="115"/>
      <c r="AL354" s="115"/>
      <c r="AM354" s="115"/>
      <c r="BO354" s="106">
        <f t="shared" si="67"/>
        <v>46296</v>
      </c>
      <c r="BP354" s="107">
        <f>AQ133</f>
        <v>0</v>
      </c>
      <c r="BQ354" s="107">
        <f>AQ135</f>
        <v>0</v>
      </c>
    </row>
    <row r="355" spans="30:69">
      <c r="AD355" s="113" t="s">
        <v>107</v>
      </c>
      <c r="AE355" s="114"/>
      <c r="AF355" s="114"/>
      <c r="AG355" s="114"/>
      <c r="AH355" s="115"/>
      <c r="AI355" s="115"/>
      <c r="AJ355" s="115"/>
      <c r="AK355" s="115"/>
      <c r="AL355" s="115"/>
      <c r="AM355" s="115"/>
      <c r="BO355" s="106">
        <f t="shared" si="67"/>
        <v>46327</v>
      </c>
      <c r="BP355" s="107">
        <f>AQ143</f>
        <v>0</v>
      </c>
      <c r="BQ355" s="107">
        <f>AQ145</f>
        <v>0</v>
      </c>
    </row>
    <row r="356" spans="30:69">
      <c r="AD356" s="114"/>
      <c r="AE356" s="114"/>
      <c r="AF356" s="114"/>
      <c r="AG356" s="114"/>
      <c r="AH356" s="115"/>
      <c r="AI356" s="115"/>
      <c r="AJ356" s="115"/>
      <c r="AK356" s="115"/>
      <c r="AL356" s="115"/>
      <c r="AM356" s="115"/>
      <c r="BO356" s="106">
        <f t="shared" si="67"/>
        <v>46357</v>
      </c>
      <c r="BP356" s="107">
        <f>AQ153</f>
        <v>0</v>
      </c>
      <c r="BQ356" s="107">
        <f>AQ155</f>
        <v>0</v>
      </c>
    </row>
    <row r="357" spans="30:69">
      <c r="AH357" s="117"/>
      <c r="AI357" s="117"/>
      <c r="AJ357" s="117"/>
      <c r="AK357" s="117"/>
      <c r="AL357" s="117"/>
      <c r="BO357" s="106">
        <f t="shared" si="67"/>
        <v>46388</v>
      </c>
      <c r="BP357" s="107">
        <f>AQ163</f>
        <v>0</v>
      </c>
      <c r="BQ357" s="107">
        <f>AQ165</f>
        <v>0</v>
      </c>
    </row>
    <row r="358" spans="30:69">
      <c r="AD358" s="112" t="s">
        <v>64</v>
      </c>
      <c r="BO358" s="106">
        <f t="shared" si="67"/>
        <v>46419</v>
      </c>
      <c r="BP358" s="107">
        <f>AQ173</f>
        <v>0</v>
      </c>
      <c r="BQ358" s="107">
        <f>AQ175</f>
        <v>0</v>
      </c>
    </row>
    <row r="359" spans="30:69">
      <c r="BO359" s="106">
        <f t="shared" si="67"/>
        <v>46447</v>
      </c>
      <c r="BP359" s="107">
        <f>AQ183</f>
        <v>0</v>
      </c>
      <c r="BQ359" s="107">
        <f>AQ185</f>
        <v>0</v>
      </c>
    </row>
    <row r="360" spans="30:69" ht="13.5" customHeight="1">
      <c r="BO360" s="106">
        <f t="shared" si="67"/>
        <v>46478</v>
      </c>
      <c r="BP360" s="107">
        <f>AQ193</f>
        <v>0</v>
      </c>
      <c r="BQ360" s="107">
        <f>AQ195</f>
        <v>0</v>
      </c>
    </row>
    <row r="361" spans="30:69">
      <c r="BO361" s="106">
        <f t="shared" si="67"/>
        <v>46508</v>
      </c>
      <c r="BP361" s="107">
        <f>AQ203</f>
        <v>0</v>
      </c>
      <c r="BQ361" s="107">
        <f>AQ205</f>
        <v>0</v>
      </c>
    </row>
    <row r="362" spans="30:69">
      <c r="BO362" s="106">
        <f t="shared" si="67"/>
        <v>46539</v>
      </c>
      <c r="BP362" s="107">
        <f>AQ213</f>
        <v>0</v>
      </c>
      <c r="BQ362" s="107">
        <f>AQ215</f>
        <v>0</v>
      </c>
    </row>
    <row r="363" spans="30:69">
      <c r="BO363" s="106">
        <f t="shared" si="67"/>
        <v>46569</v>
      </c>
      <c r="BP363" s="107">
        <f>AQ223</f>
        <v>0</v>
      </c>
      <c r="BQ363" s="107">
        <f>AQ225</f>
        <v>0</v>
      </c>
    </row>
    <row r="364" spans="30:69">
      <c r="BO364" s="106">
        <f t="shared" si="67"/>
        <v>46600</v>
      </c>
      <c r="BP364" s="107">
        <f>AQ233</f>
        <v>0</v>
      </c>
      <c r="BQ364" s="107">
        <f>AQ235</f>
        <v>0</v>
      </c>
    </row>
    <row r="365" spans="30:69">
      <c r="BO365" s="106">
        <f t="shared" si="67"/>
        <v>46631</v>
      </c>
      <c r="BP365" s="107">
        <f>AQ243</f>
        <v>0</v>
      </c>
      <c r="BQ365" s="107">
        <f>AQ245</f>
        <v>0</v>
      </c>
    </row>
    <row r="366" spans="30:69">
      <c r="BO366" s="106">
        <f t="shared" si="67"/>
        <v>46661</v>
      </c>
      <c r="BP366" s="107">
        <f>AQ253</f>
        <v>0</v>
      </c>
      <c r="BQ366" s="107">
        <f>AQ255</f>
        <v>0</v>
      </c>
    </row>
    <row r="367" spans="30:69" ht="13.5" customHeight="1">
      <c r="BO367" s="106">
        <f t="shared" si="67"/>
        <v>46692</v>
      </c>
      <c r="BP367" s="107">
        <f>AQ263</f>
        <v>0</v>
      </c>
      <c r="BQ367" s="107">
        <f>AQ265</f>
        <v>0</v>
      </c>
    </row>
    <row r="368" spans="30:69">
      <c r="BO368" s="106">
        <f t="shared" si="67"/>
        <v>46722</v>
      </c>
      <c r="BP368" s="107">
        <f>AQ273</f>
        <v>0</v>
      </c>
      <c r="BQ368" s="107">
        <f>AQ275</f>
        <v>0</v>
      </c>
    </row>
    <row r="369" spans="67:69">
      <c r="BO369" s="106">
        <f t="shared" si="67"/>
        <v>46753</v>
      </c>
      <c r="BP369" s="107">
        <f>AQ283</f>
        <v>0</v>
      </c>
      <c r="BQ369" s="107">
        <f>AQ285</f>
        <v>0</v>
      </c>
    </row>
    <row r="370" spans="67:69">
      <c r="BO370" s="106">
        <f t="shared" si="67"/>
        <v>46784</v>
      </c>
      <c r="BP370" s="107">
        <f>AQ293</f>
        <v>0</v>
      </c>
      <c r="BQ370" s="107">
        <f>AQ295</f>
        <v>0</v>
      </c>
    </row>
    <row r="371" spans="67:69">
      <c r="BO371" s="106">
        <f t="shared" si="67"/>
        <v>46813</v>
      </c>
      <c r="BP371" s="107">
        <f>AQ303</f>
        <v>0</v>
      </c>
      <c r="BQ371" s="107">
        <f>AQ305</f>
        <v>0</v>
      </c>
    </row>
    <row r="372" spans="67:69">
      <c r="BO372" s="106">
        <f t="shared" si="67"/>
        <v>46844</v>
      </c>
      <c r="BP372" s="107">
        <f>AQ313</f>
        <v>0</v>
      </c>
      <c r="BQ372" s="107">
        <f>AQ315</f>
        <v>0</v>
      </c>
    </row>
    <row r="373" spans="67:69">
      <c r="BO373" s="106">
        <f t="shared" si="67"/>
        <v>46874</v>
      </c>
      <c r="BP373" s="107">
        <f>AQ323</f>
        <v>0</v>
      </c>
      <c r="BQ373" s="107">
        <f>AQ325</f>
        <v>0</v>
      </c>
    </row>
    <row r="374" spans="67:69" ht="13.5" customHeight="1">
      <c r="BO374" s="106">
        <f t="shared" si="67"/>
        <v>46905</v>
      </c>
      <c r="BP374" s="107">
        <f>AQ333</f>
        <v>0</v>
      </c>
      <c r="BQ374" s="107">
        <f>AQ342</f>
        <v>0</v>
      </c>
    </row>
    <row r="381" spans="67:69" ht="13.5" customHeight="1"/>
  </sheetData>
  <sheetProtection formatCells="0" formatColumns="0" formatRows="0" autoFilter="0" pivotTables="0"/>
  <mergeCells count="5290">
    <mergeCell ref="BC2:BC4"/>
    <mergeCell ref="B5:C5"/>
    <mergeCell ref="AW10:AW15"/>
    <mergeCell ref="O6:P6"/>
    <mergeCell ref="X6:Z6"/>
    <mergeCell ref="C8:AG8"/>
    <mergeCell ref="AH8:AL9"/>
    <mergeCell ref="AM8:AO9"/>
    <mergeCell ref="AP8:AQ9"/>
    <mergeCell ref="B6:C6"/>
    <mergeCell ref="D6:E6"/>
    <mergeCell ref="F6:G6"/>
    <mergeCell ref="H6:I6"/>
    <mergeCell ref="K6:L6"/>
    <mergeCell ref="M6:N6"/>
    <mergeCell ref="AM2:AQ4"/>
    <mergeCell ref="AV2:AV4"/>
    <mergeCell ref="AY2:AY4"/>
    <mergeCell ref="AZ2:AZ4"/>
    <mergeCell ref="AQ13:AQ14"/>
    <mergeCell ref="AR14:AR15"/>
    <mergeCell ref="AS14:AS15"/>
    <mergeCell ref="AQ15:AQ16"/>
    <mergeCell ref="J11:J12"/>
    <mergeCell ref="K11:K12"/>
    <mergeCell ref="L11:L12"/>
    <mergeCell ref="M11:M12"/>
    <mergeCell ref="N11:N12"/>
    <mergeCell ref="O11:O12"/>
    <mergeCell ref="B11:B12"/>
    <mergeCell ref="C11:C12"/>
    <mergeCell ref="D11:D12"/>
    <mergeCell ref="BF8:BF9"/>
    <mergeCell ref="BG8:BG9"/>
    <mergeCell ref="BI8:BI9"/>
    <mergeCell ref="BJ8:BJ9"/>
    <mergeCell ref="BK8:BK9"/>
    <mergeCell ref="AH10:AH11"/>
    <mergeCell ref="AI10:AI11"/>
    <mergeCell ref="AJ10:AJ11"/>
    <mergeCell ref="AK10:AK11"/>
    <mergeCell ref="AL10:AL11"/>
    <mergeCell ref="AX8:AX9"/>
    <mergeCell ref="AY8:AY9"/>
    <mergeCell ref="AZ8:AZ9"/>
    <mergeCell ref="BC8:BC9"/>
    <mergeCell ref="BD8:BD10"/>
    <mergeCell ref="BE8:BE10"/>
    <mergeCell ref="AX10:AX15"/>
    <mergeCell ref="AY10:AY15"/>
    <mergeCell ref="AZ10:AZ15"/>
    <mergeCell ref="BA10:BA15"/>
    <mergeCell ref="AR8:AR10"/>
    <mergeCell ref="AS8:AS10"/>
    <mergeCell ref="AT8:AT9"/>
    <mergeCell ref="AU8:AU9"/>
    <mergeCell ref="AV8:AV9"/>
    <mergeCell ref="AW8:AW9"/>
    <mergeCell ref="AU10:AU15"/>
    <mergeCell ref="AV10:AV15"/>
    <mergeCell ref="BJ10:BJ15"/>
    <mergeCell ref="BK10:BK15"/>
    <mergeCell ref="E11:E12"/>
    <mergeCell ref="F11:F12"/>
    <mergeCell ref="G11:G12"/>
    <mergeCell ref="H11:H12"/>
    <mergeCell ref="I11:I12"/>
    <mergeCell ref="BB10:BB15"/>
    <mergeCell ref="BC10:BC15"/>
    <mergeCell ref="BF10:BF12"/>
    <mergeCell ref="BG10:BG12"/>
    <mergeCell ref="BH10:BH11"/>
    <mergeCell ref="BI10:BI11"/>
    <mergeCell ref="BD11:BD15"/>
    <mergeCell ref="BE11:BE15"/>
    <mergeCell ref="BF13:BF15"/>
    <mergeCell ref="BG13:BG15"/>
    <mergeCell ref="AM10:AM12"/>
    <mergeCell ref="AN10:AN12"/>
    <mergeCell ref="AO10:AO12"/>
    <mergeCell ref="AP10:AP12"/>
    <mergeCell ref="AQ10:AQ12"/>
    <mergeCell ref="AT10:AT15"/>
    <mergeCell ref="AB11:AB12"/>
    <mergeCell ref="AC11:AC12"/>
    <mergeCell ref="AD11:AD12"/>
    <mergeCell ref="AE11:AE12"/>
    <mergeCell ref="AF11:AF12"/>
    <mergeCell ref="AG11:AG12"/>
    <mergeCell ref="V11:V12"/>
    <mergeCell ref="W11:W12"/>
    <mergeCell ref="X11:X12"/>
    <mergeCell ref="Y11:Y12"/>
    <mergeCell ref="Z11:Z12"/>
    <mergeCell ref="AA11:AA12"/>
    <mergeCell ref="P11:P12"/>
    <mergeCell ref="Q11:Q12"/>
    <mergeCell ref="R11:R12"/>
    <mergeCell ref="S11:S12"/>
    <mergeCell ref="T11:T12"/>
    <mergeCell ref="U11:U12"/>
    <mergeCell ref="AN13:AN14"/>
    <mergeCell ref="AO13:AO14"/>
    <mergeCell ref="AP13:AP14"/>
    <mergeCell ref="Z13:Z14"/>
    <mergeCell ref="AA13:AA14"/>
    <mergeCell ref="AB13:AB14"/>
    <mergeCell ref="AC13:AC14"/>
    <mergeCell ref="AD13:AD14"/>
    <mergeCell ref="AE13:AE14"/>
    <mergeCell ref="T13:T14"/>
    <mergeCell ref="U13:U14"/>
    <mergeCell ref="V13:V14"/>
    <mergeCell ref="W13:W14"/>
    <mergeCell ref="X13:X14"/>
    <mergeCell ref="Y13:Y14"/>
    <mergeCell ref="AF13:AF14"/>
    <mergeCell ref="AG13:AG14"/>
    <mergeCell ref="AM13:AM14"/>
    <mergeCell ref="N13:N14"/>
    <mergeCell ref="O13:O14"/>
    <mergeCell ref="P13:P14"/>
    <mergeCell ref="Q13:Q14"/>
    <mergeCell ref="R13:R14"/>
    <mergeCell ref="S13:S14"/>
    <mergeCell ref="R15:R16"/>
    <mergeCell ref="S15:S16"/>
    <mergeCell ref="H15:H16"/>
    <mergeCell ref="I15:I16"/>
    <mergeCell ref="J15:J16"/>
    <mergeCell ref="K15:K16"/>
    <mergeCell ref="L15:L16"/>
    <mergeCell ref="M15:M16"/>
    <mergeCell ref="B15:B16"/>
    <mergeCell ref="C15:C16"/>
    <mergeCell ref="D15:D16"/>
    <mergeCell ref="E15:E16"/>
    <mergeCell ref="F15:F16"/>
    <mergeCell ref="G15:G16"/>
    <mergeCell ref="H13:H14"/>
    <mergeCell ref="I13:I14"/>
    <mergeCell ref="J13:J14"/>
    <mergeCell ref="K13:K14"/>
    <mergeCell ref="L13:L14"/>
    <mergeCell ref="M13:M14"/>
    <mergeCell ref="B13:B14"/>
    <mergeCell ref="C13:C14"/>
    <mergeCell ref="D13:D14"/>
    <mergeCell ref="E13:E14"/>
    <mergeCell ref="F13:F14"/>
    <mergeCell ref="G13:G14"/>
    <mergeCell ref="C18:AG18"/>
    <mergeCell ref="AH18:AL19"/>
    <mergeCell ref="AM18:AO19"/>
    <mergeCell ref="AP18:AQ19"/>
    <mergeCell ref="AR18:AR20"/>
    <mergeCell ref="AS18:AS20"/>
    <mergeCell ref="AO20:AO22"/>
    <mergeCell ref="AP20:AP22"/>
    <mergeCell ref="AQ20:AQ22"/>
    <mergeCell ref="H21:H22"/>
    <mergeCell ref="AF15:AF16"/>
    <mergeCell ref="AG15:AG16"/>
    <mergeCell ref="AM15:AM16"/>
    <mergeCell ref="AN15:AN16"/>
    <mergeCell ref="AO15:AO16"/>
    <mergeCell ref="AP15:AP16"/>
    <mergeCell ref="Z15:Z16"/>
    <mergeCell ref="AA15:AA16"/>
    <mergeCell ref="AB15:AB16"/>
    <mergeCell ref="AC15:AC16"/>
    <mergeCell ref="AD15:AD16"/>
    <mergeCell ref="AE15:AE16"/>
    <mergeCell ref="T15:T16"/>
    <mergeCell ref="U15:U16"/>
    <mergeCell ref="V15:V16"/>
    <mergeCell ref="W15:W16"/>
    <mergeCell ref="X15:X16"/>
    <mergeCell ref="Y15:Y16"/>
    <mergeCell ref="N15:N16"/>
    <mergeCell ref="O15:O16"/>
    <mergeCell ref="P15:P16"/>
    <mergeCell ref="Q15:Q16"/>
    <mergeCell ref="AH20:AH21"/>
    <mergeCell ref="AI20:AI21"/>
    <mergeCell ref="AJ20:AJ21"/>
    <mergeCell ref="AK20:AK21"/>
    <mergeCell ref="AL20:AL21"/>
    <mergeCell ref="AM20:AM22"/>
    <mergeCell ref="AN20:AN22"/>
    <mergeCell ref="AZ18:AZ19"/>
    <mergeCell ref="BC18:BC19"/>
    <mergeCell ref="BD18:BD20"/>
    <mergeCell ref="BE18:BE20"/>
    <mergeCell ref="BF18:BF19"/>
    <mergeCell ref="BG18:BG19"/>
    <mergeCell ref="AZ20:AZ25"/>
    <mergeCell ref="BA20:BA25"/>
    <mergeCell ref="BB20:BB25"/>
    <mergeCell ref="BC20:BC25"/>
    <mergeCell ref="AT18:AT19"/>
    <mergeCell ref="AU18:AU19"/>
    <mergeCell ref="AV18:AV19"/>
    <mergeCell ref="AW18:AW19"/>
    <mergeCell ref="AX18:AX19"/>
    <mergeCell ref="AY18:AY19"/>
    <mergeCell ref="BF20:BF22"/>
    <mergeCell ref="BG20:BG22"/>
    <mergeCell ref="BH20:BH21"/>
    <mergeCell ref="BI20:BI21"/>
    <mergeCell ref="BJ20:BJ25"/>
    <mergeCell ref="BK20:BK25"/>
    <mergeCell ref="BF23:BF25"/>
    <mergeCell ref="BG23:BG25"/>
    <mergeCell ref="AT20:AT25"/>
    <mergeCell ref="AU20:AU25"/>
    <mergeCell ref="AV20:AV25"/>
    <mergeCell ref="AW20:AW25"/>
    <mergeCell ref="AX20:AX25"/>
    <mergeCell ref="AY20:AY25"/>
    <mergeCell ref="BI18:BI19"/>
    <mergeCell ref="BJ18:BJ19"/>
    <mergeCell ref="BK18:BK19"/>
    <mergeCell ref="O21:O22"/>
    <mergeCell ref="P21:P22"/>
    <mergeCell ref="Q21:Q22"/>
    <mergeCell ref="R21:R22"/>
    <mergeCell ref="S21:S22"/>
    <mergeCell ref="T21:T22"/>
    <mergeCell ref="AG21:AG22"/>
    <mergeCell ref="BD21:BD25"/>
    <mergeCell ref="BE21:BE25"/>
    <mergeCell ref="AA21:AA22"/>
    <mergeCell ref="AB21:AB22"/>
    <mergeCell ref="AC21:AC22"/>
    <mergeCell ref="AD21:AD22"/>
    <mergeCell ref="AE21:AE22"/>
    <mergeCell ref="AF21:AF22"/>
    <mergeCell ref="U21:U22"/>
    <mergeCell ref="V21:V22"/>
    <mergeCell ref="I21:I22"/>
    <mergeCell ref="J21:J22"/>
    <mergeCell ref="K21:K22"/>
    <mergeCell ref="L21:L22"/>
    <mergeCell ref="M21:M22"/>
    <mergeCell ref="N21:N22"/>
    <mergeCell ref="B21:B22"/>
    <mergeCell ref="C21:C22"/>
    <mergeCell ref="D21:D22"/>
    <mergeCell ref="E21:E22"/>
    <mergeCell ref="F21:F22"/>
    <mergeCell ref="G21:G22"/>
    <mergeCell ref="Q23:Q24"/>
    <mergeCell ref="R23:R24"/>
    <mergeCell ref="S23:S24"/>
    <mergeCell ref="T23:T24"/>
    <mergeCell ref="I23:I24"/>
    <mergeCell ref="J23:J24"/>
    <mergeCell ref="K23:K24"/>
    <mergeCell ref="L23:L24"/>
    <mergeCell ref="M23:M24"/>
    <mergeCell ref="N23:N24"/>
    <mergeCell ref="B23:B24"/>
    <mergeCell ref="C23:C24"/>
    <mergeCell ref="D23:D24"/>
    <mergeCell ref="E23:E24"/>
    <mergeCell ref="F23:F24"/>
    <mergeCell ref="G23:G24"/>
    <mergeCell ref="H23:H24"/>
    <mergeCell ref="W21:W22"/>
    <mergeCell ref="X21:X22"/>
    <mergeCell ref="Y21:Y22"/>
    <mergeCell ref="Z21:Z22"/>
    <mergeCell ref="N25:N26"/>
    <mergeCell ref="O25:O26"/>
    <mergeCell ref="AR24:AR25"/>
    <mergeCell ref="AS24:AS25"/>
    <mergeCell ref="B25:B26"/>
    <mergeCell ref="C25:C26"/>
    <mergeCell ref="D25:D26"/>
    <mergeCell ref="E25:E26"/>
    <mergeCell ref="F25:F26"/>
    <mergeCell ref="G25:G26"/>
    <mergeCell ref="H25:H26"/>
    <mergeCell ref="I25:I26"/>
    <mergeCell ref="AG23:AG24"/>
    <mergeCell ref="AM23:AM24"/>
    <mergeCell ref="AN23:AN24"/>
    <mergeCell ref="AO23:AO24"/>
    <mergeCell ref="AP23:AP24"/>
    <mergeCell ref="AQ23:AQ24"/>
    <mergeCell ref="AA23:AA24"/>
    <mergeCell ref="AB23:AB24"/>
    <mergeCell ref="AC23:AC24"/>
    <mergeCell ref="AD23:AD24"/>
    <mergeCell ref="AE23:AE24"/>
    <mergeCell ref="AF23:AF24"/>
    <mergeCell ref="U23:U24"/>
    <mergeCell ref="V23:V24"/>
    <mergeCell ref="W23:W24"/>
    <mergeCell ref="X23:X24"/>
    <mergeCell ref="Y23:Y24"/>
    <mergeCell ref="Z23:Z24"/>
    <mergeCell ref="O23:O24"/>
    <mergeCell ref="P23:P24"/>
    <mergeCell ref="AW30:AW35"/>
    <mergeCell ref="AM25:AM26"/>
    <mergeCell ref="AN25:AN26"/>
    <mergeCell ref="AO25:AO26"/>
    <mergeCell ref="AP25:AP26"/>
    <mergeCell ref="AQ25:AQ26"/>
    <mergeCell ref="C28:AG28"/>
    <mergeCell ref="AH28:AL29"/>
    <mergeCell ref="AM28:AO29"/>
    <mergeCell ref="AP28:AQ29"/>
    <mergeCell ref="AB25:AB26"/>
    <mergeCell ref="AC25:AC26"/>
    <mergeCell ref="AD25:AD26"/>
    <mergeCell ref="AE25:AE26"/>
    <mergeCell ref="AF25:AF26"/>
    <mergeCell ref="AG25:AG26"/>
    <mergeCell ref="V25:V26"/>
    <mergeCell ref="W25:W26"/>
    <mergeCell ref="X25:X26"/>
    <mergeCell ref="Y25:Y26"/>
    <mergeCell ref="Z25:Z26"/>
    <mergeCell ref="AA25:AA26"/>
    <mergeCell ref="P25:P26"/>
    <mergeCell ref="Q25:Q26"/>
    <mergeCell ref="R25:R26"/>
    <mergeCell ref="S25:S26"/>
    <mergeCell ref="T25:T26"/>
    <mergeCell ref="U25:U26"/>
    <mergeCell ref="J25:J26"/>
    <mergeCell ref="K25:K26"/>
    <mergeCell ref="L25:L26"/>
    <mergeCell ref="M25:M26"/>
    <mergeCell ref="AQ33:AQ34"/>
    <mergeCell ref="AR34:AR35"/>
    <mergeCell ref="AS34:AS35"/>
    <mergeCell ref="AQ35:AQ36"/>
    <mergeCell ref="BF28:BF29"/>
    <mergeCell ref="BG28:BG29"/>
    <mergeCell ref="BI28:BI29"/>
    <mergeCell ref="BJ28:BJ29"/>
    <mergeCell ref="BK28:BK29"/>
    <mergeCell ref="AH30:AH31"/>
    <mergeCell ref="AI30:AI31"/>
    <mergeCell ref="AJ30:AJ31"/>
    <mergeCell ref="AK30:AK31"/>
    <mergeCell ref="AL30:AL31"/>
    <mergeCell ref="AX28:AX29"/>
    <mergeCell ref="AY28:AY29"/>
    <mergeCell ref="AZ28:AZ29"/>
    <mergeCell ref="BC28:BC29"/>
    <mergeCell ref="BD28:BD30"/>
    <mergeCell ref="BE28:BE30"/>
    <mergeCell ref="AX30:AX35"/>
    <mergeCell ref="AY30:AY35"/>
    <mergeCell ref="AZ30:AZ35"/>
    <mergeCell ref="BA30:BA35"/>
    <mergeCell ref="AR28:AR30"/>
    <mergeCell ref="AS28:AS30"/>
    <mergeCell ref="AT28:AT29"/>
    <mergeCell ref="AU28:AU29"/>
    <mergeCell ref="BJ30:BJ35"/>
    <mergeCell ref="BK30:BK35"/>
    <mergeCell ref="B31:B32"/>
    <mergeCell ref="C31:C32"/>
    <mergeCell ref="D31:D32"/>
    <mergeCell ref="E31:E32"/>
    <mergeCell ref="F31:F32"/>
    <mergeCell ref="G31:G32"/>
    <mergeCell ref="H31:H32"/>
    <mergeCell ref="I31:I32"/>
    <mergeCell ref="BB30:BB35"/>
    <mergeCell ref="BC30:BC35"/>
    <mergeCell ref="BF30:BF32"/>
    <mergeCell ref="BG30:BG32"/>
    <mergeCell ref="BH30:BH31"/>
    <mergeCell ref="BI30:BI31"/>
    <mergeCell ref="BD31:BD35"/>
    <mergeCell ref="BE31:BE35"/>
    <mergeCell ref="BF33:BF35"/>
    <mergeCell ref="BG33:BG35"/>
    <mergeCell ref="AM30:AM32"/>
    <mergeCell ref="AN30:AN32"/>
    <mergeCell ref="AP33:AP34"/>
    <mergeCell ref="Z33:Z34"/>
    <mergeCell ref="AA33:AA34"/>
    <mergeCell ref="AB33:AB34"/>
    <mergeCell ref="AC33:AC34"/>
    <mergeCell ref="AD33:AD34"/>
    <mergeCell ref="AE33:AE34"/>
    <mergeCell ref="T33:T34"/>
    <mergeCell ref="Z31:Z32"/>
    <mergeCell ref="AA31:AA32"/>
    <mergeCell ref="AV28:AV29"/>
    <mergeCell ref="AW28:AW29"/>
    <mergeCell ref="AU30:AU35"/>
    <mergeCell ref="AV30:AV35"/>
    <mergeCell ref="J31:J32"/>
    <mergeCell ref="K31:K32"/>
    <mergeCell ref="L31:L32"/>
    <mergeCell ref="M31:M32"/>
    <mergeCell ref="N31:N32"/>
    <mergeCell ref="O31:O32"/>
    <mergeCell ref="R35:R36"/>
    <mergeCell ref="S35:S36"/>
    <mergeCell ref="H35:H36"/>
    <mergeCell ref="I35:I36"/>
    <mergeCell ref="J35:J36"/>
    <mergeCell ref="K35:K36"/>
    <mergeCell ref="L35:L36"/>
    <mergeCell ref="M35:M36"/>
    <mergeCell ref="AO30:AO32"/>
    <mergeCell ref="AP30:AP32"/>
    <mergeCell ref="AQ30:AQ32"/>
    <mergeCell ref="AT30:AT35"/>
    <mergeCell ref="AB31:AB32"/>
    <mergeCell ref="AC31:AC32"/>
    <mergeCell ref="AD31:AD32"/>
    <mergeCell ref="AE31:AE32"/>
    <mergeCell ref="AF31:AF32"/>
    <mergeCell ref="AG31:AG32"/>
    <mergeCell ref="V31:V32"/>
    <mergeCell ref="W31:W32"/>
    <mergeCell ref="X31:X32"/>
    <mergeCell ref="Y31:Y32"/>
    <mergeCell ref="P31:P32"/>
    <mergeCell ref="Q31:Q32"/>
    <mergeCell ref="R31:R32"/>
    <mergeCell ref="S31:S32"/>
    <mergeCell ref="T31:T32"/>
    <mergeCell ref="U31:U32"/>
    <mergeCell ref="AN33:AN34"/>
    <mergeCell ref="AO33:AO34"/>
    <mergeCell ref="B35:B36"/>
    <mergeCell ref="C35:C36"/>
    <mergeCell ref="D35:D36"/>
    <mergeCell ref="E35:E36"/>
    <mergeCell ref="F35:F36"/>
    <mergeCell ref="G35:G36"/>
    <mergeCell ref="AF33:AF34"/>
    <mergeCell ref="AG33:AG34"/>
    <mergeCell ref="AM33:AM34"/>
    <mergeCell ref="H33:H34"/>
    <mergeCell ref="I33:I34"/>
    <mergeCell ref="J33:J34"/>
    <mergeCell ref="K33:K34"/>
    <mergeCell ref="L33:L34"/>
    <mergeCell ref="M33:M34"/>
    <mergeCell ref="B33:B34"/>
    <mergeCell ref="C33:C34"/>
    <mergeCell ref="D33:D34"/>
    <mergeCell ref="E33:E34"/>
    <mergeCell ref="F33:F34"/>
    <mergeCell ref="G33:G34"/>
    <mergeCell ref="U33:U34"/>
    <mergeCell ref="V33:V34"/>
    <mergeCell ref="W33:W34"/>
    <mergeCell ref="X33:X34"/>
    <mergeCell ref="Y33:Y34"/>
    <mergeCell ref="N33:N34"/>
    <mergeCell ref="O33:O34"/>
    <mergeCell ref="P33:P34"/>
    <mergeCell ref="Q33:Q34"/>
    <mergeCell ref="R33:R34"/>
    <mergeCell ref="S33:S34"/>
    <mergeCell ref="C38:AG38"/>
    <mergeCell ref="AH38:AL39"/>
    <mergeCell ref="AM38:AO39"/>
    <mergeCell ref="AP38:AQ39"/>
    <mergeCell ref="AR38:AR40"/>
    <mergeCell ref="AS38:AS40"/>
    <mergeCell ref="AO40:AO42"/>
    <mergeCell ref="AP40:AP42"/>
    <mergeCell ref="AQ40:AQ42"/>
    <mergeCell ref="H41:H42"/>
    <mergeCell ref="AF35:AF36"/>
    <mergeCell ref="AG35:AG36"/>
    <mergeCell ref="AM35:AM36"/>
    <mergeCell ref="AN35:AN36"/>
    <mergeCell ref="AO35:AO36"/>
    <mergeCell ref="AP35:AP36"/>
    <mergeCell ref="Z35:Z36"/>
    <mergeCell ref="AA35:AA36"/>
    <mergeCell ref="AB35:AB36"/>
    <mergeCell ref="AC35:AC36"/>
    <mergeCell ref="AD35:AD36"/>
    <mergeCell ref="AE35:AE36"/>
    <mergeCell ref="T35:T36"/>
    <mergeCell ref="U35:U36"/>
    <mergeCell ref="V35:V36"/>
    <mergeCell ref="W35:W36"/>
    <mergeCell ref="X35:X36"/>
    <mergeCell ref="Y35:Y36"/>
    <mergeCell ref="N35:N36"/>
    <mergeCell ref="O35:O36"/>
    <mergeCell ref="P35:P36"/>
    <mergeCell ref="Q35:Q36"/>
    <mergeCell ref="AH40:AH41"/>
    <mergeCell ref="AI40:AI41"/>
    <mergeCell ref="AJ40:AJ41"/>
    <mergeCell ref="AK40:AK41"/>
    <mergeCell ref="AL40:AL41"/>
    <mergeCell ref="AM40:AM42"/>
    <mergeCell ref="AN40:AN42"/>
    <mergeCell ref="AZ38:AZ39"/>
    <mergeCell ref="BC38:BC39"/>
    <mergeCell ref="X41:X42"/>
    <mergeCell ref="Y41:Y42"/>
    <mergeCell ref="Z41:Z42"/>
    <mergeCell ref="BD38:BD40"/>
    <mergeCell ref="BE38:BE40"/>
    <mergeCell ref="BF38:BF39"/>
    <mergeCell ref="BG38:BG39"/>
    <mergeCell ref="AZ40:AZ45"/>
    <mergeCell ref="BA40:BA45"/>
    <mergeCell ref="BB40:BB45"/>
    <mergeCell ref="BC40:BC45"/>
    <mergeCell ref="AT38:AT39"/>
    <mergeCell ref="AU38:AU39"/>
    <mergeCell ref="AV38:AV39"/>
    <mergeCell ref="AW38:AW39"/>
    <mergeCell ref="AX38:AX39"/>
    <mergeCell ref="AY38:AY39"/>
    <mergeCell ref="BF40:BF42"/>
    <mergeCell ref="BG40:BG42"/>
    <mergeCell ref="BH40:BH41"/>
    <mergeCell ref="BI40:BI41"/>
    <mergeCell ref="BJ40:BJ45"/>
    <mergeCell ref="BK40:BK45"/>
    <mergeCell ref="BF43:BF45"/>
    <mergeCell ref="BG43:BG45"/>
    <mergeCell ref="AT40:AT45"/>
    <mergeCell ref="AU40:AU45"/>
    <mergeCell ref="AV40:AV45"/>
    <mergeCell ref="AW40:AW45"/>
    <mergeCell ref="AX40:AX45"/>
    <mergeCell ref="AY40:AY45"/>
    <mergeCell ref="BI38:BI39"/>
    <mergeCell ref="BJ38:BJ39"/>
    <mergeCell ref="BK38:BK39"/>
    <mergeCell ref="O41:O42"/>
    <mergeCell ref="P41:P42"/>
    <mergeCell ref="Q41:Q42"/>
    <mergeCell ref="R41:R42"/>
    <mergeCell ref="S41:S42"/>
    <mergeCell ref="T41:T42"/>
    <mergeCell ref="AG41:AG42"/>
    <mergeCell ref="BD41:BD45"/>
    <mergeCell ref="BE41:BE45"/>
    <mergeCell ref="AA41:AA42"/>
    <mergeCell ref="AB41:AB42"/>
    <mergeCell ref="AC41:AC42"/>
    <mergeCell ref="AD41:AD42"/>
    <mergeCell ref="AE41:AE42"/>
    <mergeCell ref="AF41:AF42"/>
    <mergeCell ref="U41:U42"/>
    <mergeCell ref="V41:V42"/>
    <mergeCell ref="W41:W42"/>
    <mergeCell ref="I41:I42"/>
    <mergeCell ref="J41:J42"/>
    <mergeCell ref="K41:K42"/>
    <mergeCell ref="L41:L42"/>
    <mergeCell ref="M41:M42"/>
    <mergeCell ref="N41:N42"/>
    <mergeCell ref="B41:B42"/>
    <mergeCell ref="C41:C42"/>
    <mergeCell ref="D41:D42"/>
    <mergeCell ref="E41:E42"/>
    <mergeCell ref="F41:F42"/>
    <mergeCell ref="G41:G42"/>
    <mergeCell ref="Q43:Q44"/>
    <mergeCell ref="R43:R44"/>
    <mergeCell ref="S43:S44"/>
    <mergeCell ref="T43:T44"/>
    <mergeCell ref="I43:I44"/>
    <mergeCell ref="J43:J44"/>
    <mergeCell ref="K43:K44"/>
    <mergeCell ref="L43:L44"/>
    <mergeCell ref="M43:M44"/>
    <mergeCell ref="N43:N44"/>
    <mergeCell ref="B43:B44"/>
    <mergeCell ref="C43:C44"/>
    <mergeCell ref="D43:D44"/>
    <mergeCell ref="E43:E44"/>
    <mergeCell ref="F43:F44"/>
    <mergeCell ref="G43:G44"/>
    <mergeCell ref="H43:H44"/>
    <mergeCell ref="N45:N46"/>
    <mergeCell ref="O45:O46"/>
    <mergeCell ref="AR44:AR45"/>
    <mergeCell ref="AS44:AS45"/>
    <mergeCell ref="B45:B46"/>
    <mergeCell ref="C45:C46"/>
    <mergeCell ref="D45:D46"/>
    <mergeCell ref="E45:E46"/>
    <mergeCell ref="F45:F46"/>
    <mergeCell ref="G45:G46"/>
    <mergeCell ref="H45:H46"/>
    <mergeCell ref="I45:I46"/>
    <mergeCell ref="AG43:AG44"/>
    <mergeCell ref="AM43:AM44"/>
    <mergeCell ref="AN43:AN44"/>
    <mergeCell ref="AO43:AO44"/>
    <mergeCell ref="AP43:AP44"/>
    <mergeCell ref="AQ43:AQ44"/>
    <mergeCell ref="AA43:AA44"/>
    <mergeCell ref="AB43:AB44"/>
    <mergeCell ref="AC43:AC44"/>
    <mergeCell ref="AD43:AD44"/>
    <mergeCell ref="AE43:AE44"/>
    <mergeCell ref="AF43:AF44"/>
    <mergeCell ref="U43:U44"/>
    <mergeCell ref="V43:V44"/>
    <mergeCell ref="W43:W44"/>
    <mergeCell ref="X43:X44"/>
    <mergeCell ref="Y43:Y44"/>
    <mergeCell ref="Z43:Z44"/>
    <mergeCell ref="O43:O44"/>
    <mergeCell ref="P43:P44"/>
    <mergeCell ref="AW50:AW55"/>
    <mergeCell ref="AM45:AM46"/>
    <mergeCell ref="AN45:AN46"/>
    <mergeCell ref="AO45:AO46"/>
    <mergeCell ref="AP45:AP46"/>
    <mergeCell ref="AQ45:AQ46"/>
    <mergeCell ref="C48:AG48"/>
    <mergeCell ref="AH48:AL49"/>
    <mergeCell ref="AM48:AO49"/>
    <mergeCell ref="AP48:AQ49"/>
    <mergeCell ref="AB45:AB46"/>
    <mergeCell ref="AC45:AC46"/>
    <mergeCell ref="AD45:AD46"/>
    <mergeCell ref="AE45:AE46"/>
    <mergeCell ref="AF45:AF46"/>
    <mergeCell ref="AG45:AG46"/>
    <mergeCell ref="V45:V46"/>
    <mergeCell ref="W45:W46"/>
    <mergeCell ref="X45:X46"/>
    <mergeCell ref="Y45:Y46"/>
    <mergeCell ref="Z45:Z46"/>
    <mergeCell ref="AA45:AA46"/>
    <mergeCell ref="P45:P46"/>
    <mergeCell ref="Q45:Q46"/>
    <mergeCell ref="R45:R46"/>
    <mergeCell ref="S45:S46"/>
    <mergeCell ref="T45:T46"/>
    <mergeCell ref="U45:U46"/>
    <mergeCell ref="J45:J46"/>
    <mergeCell ref="K45:K46"/>
    <mergeCell ref="L45:L46"/>
    <mergeCell ref="M45:M46"/>
    <mergeCell ref="AQ53:AQ54"/>
    <mergeCell ref="AR54:AR55"/>
    <mergeCell ref="AS54:AS55"/>
    <mergeCell ref="AQ55:AQ56"/>
    <mergeCell ref="BF48:BF49"/>
    <mergeCell ref="BG48:BG49"/>
    <mergeCell ref="BI48:BI49"/>
    <mergeCell ref="BJ48:BJ49"/>
    <mergeCell ref="BK48:BK49"/>
    <mergeCell ref="AH50:AH51"/>
    <mergeCell ref="AI50:AI51"/>
    <mergeCell ref="AJ50:AJ51"/>
    <mergeCell ref="AK50:AK51"/>
    <mergeCell ref="AL50:AL51"/>
    <mergeCell ref="AX48:AX49"/>
    <mergeCell ref="AY48:AY49"/>
    <mergeCell ref="AZ48:AZ49"/>
    <mergeCell ref="BC48:BC49"/>
    <mergeCell ref="BD48:BD50"/>
    <mergeCell ref="BE48:BE50"/>
    <mergeCell ref="AX50:AX55"/>
    <mergeCell ref="AY50:AY55"/>
    <mergeCell ref="AZ50:AZ55"/>
    <mergeCell ref="BA50:BA55"/>
    <mergeCell ref="AR48:AR50"/>
    <mergeCell ref="AS48:AS50"/>
    <mergeCell ref="AT48:AT49"/>
    <mergeCell ref="AU48:AU49"/>
    <mergeCell ref="BJ50:BJ55"/>
    <mergeCell ref="BK50:BK55"/>
    <mergeCell ref="AV48:AV49"/>
    <mergeCell ref="AW48:AW49"/>
    <mergeCell ref="B51:B52"/>
    <mergeCell ref="C51:C52"/>
    <mergeCell ref="D51:D52"/>
    <mergeCell ref="E51:E52"/>
    <mergeCell ref="F51:F52"/>
    <mergeCell ref="G51:G52"/>
    <mergeCell ref="H51:H52"/>
    <mergeCell ref="I51:I52"/>
    <mergeCell ref="BB50:BB55"/>
    <mergeCell ref="BC50:BC55"/>
    <mergeCell ref="BF50:BF52"/>
    <mergeCell ref="BG50:BG52"/>
    <mergeCell ref="BH50:BH51"/>
    <mergeCell ref="BI50:BI51"/>
    <mergeCell ref="BD51:BD55"/>
    <mergeCell ref="BE51:BE55"/>
    <mergeCell ref="BF53:BF55"/>
    <mergeCell ref="BG53:BG55"/>
    <mergeCell ref="AM50:AM52"/>
    <mergeCell ref="AN50:AN52"/>
    <mergeCell ref="AP53:AP54"/>
    <mergeCell ref="Z53:Z54"/>
    <mergeCell ref="AA53:AA54"/>
    <mergeCell ref="AB53:AB54"/>
    <mergeCell ref="AC53:AC54"/>
    <mergeCell ref="AD53:AD54"/>
    <mergeCell ref="AE53:AE54"/>
    <mergeCell ref="T53:T54"/>
    <mergeCell ref="AU50:AU55"/>
    <mergeCell ref="AV50:AV55"/>
    <mergeCell ref="J51:J52"/>
    <mergeCell ref="K51:K52"/>
    <mergeCell ref="L51:L52"/>
    <mergeCell ref="M51:M52"/>
    <mergeCell ref="N51:N52"/>
    <mergeCell ref="O51:O52"/>
    <mergeCell ref="R55:R56"/>
    <mergeCell ref="S55:S56"/>
    <mergeCell ref="H55:H56"/>
    <mergeCell ref="I55:I56"/>
    <mergeCell ref="J55:J56"/>
    <mergeCell ref="K55:K56"/>
    <mergeCell ref="L55:L56"/>
    <mergeCell ref="M55:M56"/>
    <mergeCell ref="AO50:AO52"/>
    <mergeCell ref="AP50:AP52"/>
    <mergeCell ref="AQ50:AQ52"/>
    <mergeCell ref="AT50:AT55"/>
    <mergeCell ref="AB51:AB52"/>
    <mergeCell ref="AC51:AC52"/>
    <mergeCell ref="AD51:AD52"/>
    <mergeCell ref="AE51:AE52"/>
    <mergeCell ref="AF51:AF52"/>
    <mergeCell ref="AG51:AG52"/>
    <mergeCell ref="V51:V52"/>
    <mergeCell ref="W51:W52"/>
    <mergeCell ref="X51:X52"/>
    <mergeCell ref="Y51:Y52"/>
    <mergeCell ref="Z51:Z52"/>
    <mergeCell ref="AA51:AA52"/>
    <mergeCell ref="P51:P52"/>
    <mergeCell ref="Q51:Q52"/>
    <mergeCell ref="R51:R52"/>
    <mergeCell ref="S51:S52"/>
    <mergeCell ref="T51:T52"/>
    <mergeCell ref="U51:U52"/>
    <mergeCell ref="AN53:AN54"/>
    <mergeCell ref="AO53:AO54"/>
    <mergeCell ref="B55:B56"/>
    <mergeCell ref="C55:C56"/>
    <mergeCell ref="D55:D56"/>
    <mergeCell ref="E55:E56"/>
    <mergeCell ref="F55:F56"/>
    <mergeCell ref="G55:G56"/>
    <mergeCell ref="AF53:AF54"/>
    <mergeCell ref="AG53:AG54"/>
    <mergeCell ref="AM53:AM54"/>
    <mergeCell ref="H53:H54"/>
    <mergeCell ref="I53:I54"/>
    <mergeCell ref="J53:J54"/>
    <mergeCell ref="K53:K54"/>
    <mergeCell ref="L53:L54"/>
    <mergeCell ref="M53:M54"/>
    <mergeCell ref="B53:B54"/>
    <mergeCell ref="C53:C54"/>
    <mergeCell ref="D53:D54"/>
    <mergeCell ref="E53:E54"/>
    <mergeCell ref="F53:F54"/>
    <mergeCell ref="G53:G54"/>
    <mergeCell ref="U53:U54"/>
    <mergeCell ref="V53:V54"/>
    <mergeCell ref="W53:W54"/>
    <mergeCell ref="X53:X54"/>
    <mergeCell ref="Y53:Y54"/>
    <mergeCell ref="N53:N54"/>
    <mergeCell ref="O53:O54"/>
    <mergeCell ref="P53:P54"/>
    <mergeCell ref="Q53:Q54"/>
    <mergeCell ref="R53:R54"/>
    <mergeCell ref="S53:S54"/>
    <mergeCell ref="C58:AG58"/>
    <mergeCell ref="AH58:AL59"/>
    <mergeCell ref="AM58:AO59"/>
    <mergeCell ref="AP58:AQ59"/>
    <mergeCell ref="AR58:AR60"/>
    <mergeCell ref="AS58:AS60"/>
    <mergeCell ref="AO60:AO62"/>
    <mergeCell ref="AP60:AP62"/>
    <mergeCell ref="AQ60:AQ62"/>
    <mergeCell ref="H61:H62"/>
    <mergeCell ref="AF55:AF56"/>
    <mergeCell ref="AG55:AG56"/>
    <mergeCell ref="AM55:AM56"/>
    <mergeCell ref="AN55:AN56"/>
    <mergeCell ref="AO55:AO56"/>
    <mergeCell ref="AP55:AP56"/>
    <mergeCell ref="Z55:Z56"/>
    <mergeCell ref="AA55:AA56"/>
    <mergeCell ref="AB55:AB56"/>
    <mergeCell ref="AC55:AC56"/>
    <mergeCell ref="AD55:AD56"/>
    <mergeCell ref="AE55:AE56"/>
    <mergeCell ref="T55:T56"/>
    <mergeCell ref="U55:U56"/>
    <mergeCell ref="V55:V56"/>
    <mergeCell ref="W55:W56"/>
    <mergeCell ref="X55:X56"/>
    <mergeCell ref="Y55:Y56"/>
    <mergeCell ref="N55:N56"/>
    <mergeCell ref="O55:O56"/>
    <mergeCell ref="P55:P56"/>
    <mergeCell ref="Q55:Q56"/>
    <mergeCell ref="AH60:AH61"/>
    <mergeCell ref="AI60:AI61"/>
    <mergeCell ref="AJ60:AJ61"/>
    <mergeCell ref="AK60:AK61"/>
    <mergeCell ref="AL60:AL61"/>
    <mergeCell ref="AM60:AM62"/>
    <mergeCell ref="AN60:AN62"/>
    <mergeCell ref="AZ58:AZ59"/>
    <mergeCell ref="BC58:BC59"/>
    <mergeCell ref="BD58:BD60"/>
    <mergeCell ref="BE58:BE60"/>
    <mergeCell ref="BF58:BF59"/>
    <mergeCell ref="BG58:BG59"/>
    <mergeCell ref="AZ60:AZ65"/>
    <mergeCell ref="BA60:BA65"/>
    <mergeCell ref="BB60:BB65"/>
    <mergeCell ref="BC60:BC65"/>
    <mergeCell ref="AT58:AT59"/>
    <mergeCell ref="AU58:AU59"/>
    <mergeCell ref="AV58:AV59"/>
    <mergeCell ref="AW58:AW59"/>
    <mergeCell ref="AX58:AX59"/>
    <mergeCell ref="AY58:AY59"/>
    <mergeCell ref="BF60:BF62"/>
    <mergeCell ref="BG60:BG62"/>
    <mergeCell ref="W61:W62"/>
    <mergeCell ref="X61:X62"/>
    <mergeCell ref="Y61:Y62"/>
    <mergeCell ref="BH60:BH61"/>
    <mergeCell ref="BI60:BI61"/>
    <mergeCell ref="BJ60:BJ65"/>
    <mergeCell ref="BK60:BK65"/>
    <mergeCell ref="BF63:BF65"/>
    <mergeCell ref="BG63:BG65"/>
    <mergeCell ref="AT60:AT65"/>
    <mergeCell ref="AU60:AU65"/>
    <mergeCell ref="AV60:AV65"/>
    <mergeCell ref="AW60:AW65"/>
    <mergeCell ref="AX60:AX65"/>
    <mergeCell ref="AY60:AY65"/>
    <mergeCell ref="BI58:BI59"/>
    <mergeCell ref="BJ58:BJ59"/>
    <mergeCell ref="BK58:BK59"/>
    <mergeCell ref="O61:O62"/>
    <mergeCell ref="P61:P62"/>
    <mergeCell ref="Q61:Q62"/>
    <mergeCell ref="R61:R62"/>
    <mergeCell ref="S61:S62"/>
    <mergeCell ref="T61:T62"/>
    <mergeCell ref="AG61:AG62"/>
    <mergeCell ref="BD61:BD65"/>
    <mergeCell ref="BE61:BE65"/>
    <mergeCell ref="AA61:AA62"/>
    <mergeCell ref="AB61:AB62"/>
    <mergeCell ref="AC61:AC62"/>
    <mergeCell ref="AD61:AD62"/>
    <mergeCell ref="AE61:AE62"/>
    <mergeCell ref="AF61:AF62"/>
    <mergeCell ref="U61:U62"/>
    <mergeCell ref="V61:V62"/>
    <mergeCell ref="I61:I62"/>
    <mergeCell ref="J61:J62"/>
    <mergeCell ref="K61:K62"/>
    <mergeCell ref="L61:L62"/>
    <mergeCell ref="M61:M62"/>
    <mergeCell ref="N61:N62"/>
    <mergeCell ref="B61:B62"/>
    <mergeCell ref="C61:C62"/>
    <mergeCell ref="D61:D62"/>
    <mergeCell ref="E61:E62"/>
    <mergeCell ref="F61:F62"/>
    <mergeCell ref="G61:G62"/>
    <mergeCell ref="Q63:Q64"/>
    <mergeCell ref="R63:R64"/>
    <mergeCell ref="S63:S64"/>
    <mergeCell ref="T63:T64"/>
    <mergeCell ref="I63:I64"/>
    <mergeCell ref="J63:J64"/>
    <mergeCell ref="K63:K64"/>
    <mergeCell ref="L63:L64"/>
    <mergeCell ref="M63:M64"/>
    <mergeCell ref="N63:N64"/>
    <mergeCell ref="B63:B64"/>
    <mergeCell ref="C63:C64"/>
    <mergeCell ref="D63:D64"/>
    <mergeCell ref="E63:E64"/>
    <mergeCell ref="F63:F64"/>
    <mergeCell ref="G63:G64"/>
    <mergeCell ref="H63:H64"/>
    <mergeCell ref="P63:P64"/>
    <mergeCell ref="Z61:Z62"/>
    <mergeCell ref="N65:N66"/>
    <mergeCell ref="O65:O66"/>
    <mergeCell ref="AR64:AR65"/>
    <mergeCell ref="AS64:AS65"/>
    <mergeCell ref="B65:B66"/>
    <mergeCell ref="C65:C66"/>
    <mergeCell ref="D65:D66"/>
    <mergeCell ref="E65:E66"/>
    <mergeCell ref="F65:F66"/>
    <mergeCell ref="G65:G66"/>
    <mergeCell ref="H65:H66"/>
    <mergeCell ref="I65:I66"/>
    <mergeCell ref="AG63:AG64"/>
    <mergeCell ref="AM63:AM64"/>
    <mergeCell ref="AN63:AN64"/>
    <mergeCell ref="AO63:AO64"/>
    <mergeCell ref="AP63:AP64"/>
    <mergeCell ref="AQ63:AQ64"/>
    <mergeCell ref="AA63:AA64"/>
    <mergeCell ref="AB63:AB64"/>
    <mergeCell ref="AC63:AC64"/>
    <mergeCell ref="AD63:AD64"/>
    <mergeCell ref="AE63:AE64"/>
    <mergeCell ref="AF63:AF64"/>
    <mergeCell ref="U63:U64"/>
    <mergeCell ref="V63:V64"/>
    <mergeCell ref="W63:W64"/>
    <mergeCell ref="X63:X64"/>
    <mergeCell ref="Y63:Y64"/>
    <mergeCell ref="Z63:Z64"/>
    <mergeCell ref="O63:O64"/>
    <mergeCell ref="AW70:AW75"/>
    <mergeCell ref="AM65:AM66"/>
    <mergeCell ref="AN65:AN66"/>
    <mergeCell ref="AO65:AO66"/>
    <mergeCell ref="AP65:AP66"/>
    <mergeCell ref="AQ65:AQ66"/>
    <mergeCell ref="C68:AG68"/>
    <mergeCell ref="AH68:AL69"/>
    <mergeCell ref="AM68:AO69"/>
    <mergeCell ref="AP68:AQ69"/>
    <mergeCell ref="AB65:AB66"/>
    <mergeCell ref="AC65:AC66"/>
    <mergeCell ref="AD65:AD66"/>
    <mergeCell ref="AE65:AE66"/>
    <mergeCell ref="AF65:AF66"/>
    <mergeCell ref="AG65:AG66"/>
    <mergeCell ref="V65:V66"/>
    <mergeCell ref="W65:W66"/>
    <mergeCell ref="X65:X66"/>
    <mergeCell ref="Y65:Y66"/>
    <mergeCell ref="Z65:Z66"/>
    <mergeCell ref="AA65:AA66"/>
    <mergeCell ref="P65:P66"/>
    <mergeCell ref="Q65:Q66"/>
    <mergeCell ref="R65:R66"/>
    <mergeCell ref="S65:S66"/>
    <mergeCell ref="T65:T66"/>
    <mergeCell ref="U65:U66"/>
    <mergeCell ref="J65:J66"/>
    <mergeCell ref="K65:K66"/>
    <mergeCell ref="L65:L66"/>
    <mergeCell ref="M65:M66"/>
    <mergeCell ref="AQ73:AQ74"/>
    <mergeCell ref="AR74:AR75"/>
    <mergeCell ref="AS74:AS75"/>
    <mergeCell ref="AQ75:AQ76"/>
    <mergeCell ref="BF68:BF69"/>
    <mergeCell ref="BG68:BG69"/>
    <mergeCell ref="BI68:BI69"/>
    <mergeCell ref="BJ68:BJ69"/>
    <mergeCell ref="BK68:BK69"/>
    <mergeCell ref="AH70:AH71"/>
    <mergeCell ref="AI70:AI71"/>
    <mergeCell ref="AJ70:AJ71"/>
    <mergeCell ref="AK70:AK71"/>
    <mergeCell ref="AL70:AL71"/>
    <mergeCell ref="AX68:AX69"/>
    <mergeCell ref="AY68:AY69"/>
    <mergeCell ref="AZ68:AZ69"/>
    <mergeCell ref="BC68:BC69"/>
    <mergeCell ref="BD68:BD70"/>
    <mergeCell ref="BE68:BE70"/>
    <mergeCell ref="AX70:AX75"/>
    <mergeCell ref="AY70:AY75"/>
    <mergeCell ref="AZ70:AZ75"/>
    <mergeCell ref="BA70:BA75"/>
    <mergeCell ref="AR68:AR70"/>
    <mergeCell ref="AS68:AS70"/>
    <mergeCell ref="AT68:AT69"/>
    <mergeCell ref="AU68:AU69"/>
    <mergeCell ref="BJ70:BJ75"/>
    <mergeCell ref="BK70:BK75"/>
    <mergeCell ref="AV68:AV69"/>
    <mergeCell ref="AW68:AW69"/>
    <mergeCell ref="B71:B72"/>
    <mergeCell ref="C71:C72"/>
    <mergeCell ref="D71:D72"/>
    <mergeCell ref="E71:E72"/>
    <mergeCell ref="F71:F72"/>
    <mergeCell ref="G71:G72"/>
    <mergeCell ref="H71:H72"/>
    <mergeCell ref="I71:I72"/>
    <mergeCell ref="BB70:BB75"/>
    <mergeCell ref="BC70:BC75"/>
    <mergeCell ref="BF70:BF72"/>
    <mergeCell ref="BG70:BG72"/>
    <mergeCell ref="BH70:BH71"/>
    <mergeCell ref="BI70:BI71"/>
    <mergeCell ref="BD71:BD75"/>
    <mergeCell ref="BE71:BE75"/>
    <mergeCell ref="BF73:BF75"/>
    <mergeCell ref="BG73:BG75"/>
    <mergeCell ref="AM70:AM72"/>
    <mergeCell ref="AN70:AN72"/>
    <mergeCell ref="AP73:AP74"/>
    <mergeCell ref="Z73:Z74"/>
    <mergeCell ref="AA73:AA74"/>
    <mergeCell ref="AB73:AB74"/>
    <mergeCell ref="AC73:AC74"/>
    <mergeCell ref="AD73:AD74"/>
    <mergeCell ref="AE73:AE74"/>
    <mergeCell ref="T73:T74"/>
    <mergeCell ref="AU70:AU75"/>
    <mergeCell ref="AV70:AV75"/>
    <mergeCell ref="J71:J72"/>
    <mergeCell ref="K71:K72"/>
    <mergeCell ref="L71:L72"/>
    <mergeCell ref="M71:M72"/>
    <mergeCell ref="N71:N72"/>
    <mergeCell ref="O71:O72"/>
    <mergeCell ref="R75:R76"/>
    <mergeCell ref="S75:S76"/>
    <mergeCell ref="H75:H76"/>
    <mergeCell ref="I75:I76"/>
    <mergeCell ref="J75:J76"/>
    <mergeCell ref="K75:K76"/>
    <mergeCell ref="L75:L76"/>
    <mergeCell ref="M75:M76"/>
    <mergeCell ref="AO70:AO72"/>
    <mergeCell ref="AP70:AP72"/>
    <mergeCell ref="AQ70:AQ72"/>
    <mergeCell ref="AT70:AT75"/>
    <mergeCell ref="AB71:AB72"/>
    <mergeCell ref="AC71:AC72"/>
    <mergeCell ref="AD71:AD72"/>
    <mergeCell ref="AE71:AE72"/>
    <mergeCell ref="AF71:AF72"/>
    <mergeCell ref="AG71:AG72"/>
    <mergeCell ref="V71:V72"/>
    <mergeCell ref="W71:W72"/>
    <mergeCell ref="X71:X72"/>
    <mergeCell ref="Y71:Y72"/>
    <mergeCell ref="Z71:Z72"/>
    <mergeCell ref="AA71:AA72"/>
    <mergeCell ref="P71:P72"/>
    <mergeCell ref="Q71:Q72"/>
    <mergeCell ref="R71:R72"/>
    <mergeCell ref="S71:S72"/>
    <mergeCell ref="T71:T72"/>
    <mergeCell ref="U71:U72"/>
    <mergeCell ref="AN73:AN74"/>
    <mergeCell ref="AO73:AO74"/>
    <mergeCell ref="B75:B76"/>
    <mergeCell ref="C75:C76"/>
    <mergeCell ref="D75:D76"/>
    <mergeCell ref="E75:E76"/>
    <mergeCell ref="F75:F76"/>
    <mergeCell ref="G75:G76"/>
    <mergeCell ref="AF73:AF74"/>
    <mergeCell ref="AG73:AG74"/>
    <mergeCell ref="AM73:AM74"/>
    <mergeCell ref="H73:H74"/>
    <mergeCell ref="I73:I74"/>
    <mergeCell ref="J73:J74"/>
    <mergeCell ref="K73:K74"/>
    <mergeCell ref="L73:L74"/>
    <mergeCell ref="M73:M74"/>
    <mergeCell ref="B73:B74"/>
    <mergeCell ref="C73:C74"/>
    <mergeCell ref="D73:D74"/>
    <mergeCell ref="E73:E74"/>
    <mergeCell ref="F73:F74"/>
    <mergeCell ref="G73:G74"/>
    <mergeCell ref="U73:U74"/>
    <mergeCell ref="V73:V74"/>
    <mergeCell ref="W73:W74"/>
    <mergeCell ref="X73:X74"/>
    <mergeCell ref="Y73:Y74"/>
    <mergeCell ref="N73:N74"/>
    <mergeCell ref="O73:O74"/>
    <mergeCell ref="P73:P74"/>
    <mergeCell ref="Q73:Q74"/>
    <mergeCell ref="R73:R74"/>
    <mergeCell ref="S73:S74"/>
    <mergeCell ref="C78:AG78"/>
    <mergeCell ref="AH78:AL79"/>
    <mergeCell ref="AM78:AO79"/>
    <mergeCell ref="AP78:AQ79"/>
    <mergeCell ref="AR78:AR80"/>
    <mergeCell ref="AS78:AS80"/>
    <mergeCell ref="AO80:AO82"/>
    <mergeCell ref="AP80:AP82"/>
    <mergeCell ref="AQ80:AQ82"/>
    <mergeCell ref="H81:H82"/>
    <mergeCell ref="AF75:AF76"/>
    <mergeCell ref="AG75:AG76"/>
    <mergeCell ref="AM75:AM76"/>
    <mergeCell ref="AN75:AN76"/>
    <mergeCell ref="AO75:AO76"/>
    <mergeCell ref="AP75:AP76"/>
    <mergeCell ref="Z75:Z76"/>
    <mergeCell ref="AA75:AA76"/>
    <mergeCell ref="AB75:AB76"/>
    <mergeCell ref="AC75:AC76"/>
    <mergeCell ref="AD75:AD76"/>
    <mergeCell ref="AE75:AE76"/>
    <mergeCell ref="T75:T76"/>
    <mergeCell ref="U75:U76"/>
    <mergeCell ref="V75:V76"/>
    <mergeCell ref="W75:W76"/>
    <mergeCell ref="X75:X76"/>
    <mergeCell ref="Y75:Y76"/>
    <mergeCell ref="N75:N76"/>
    <mergeCell ref="O75:O76"/>
    <mergeCell ref="P75:P76"/>
    <mergeCell ref="Q75:Q76"/>
    <mergeCell ref="AH80:AH81"/>
    <mergeCell ref="AI80:AI81"/>
    <mergeCell ref="AJ80:AJ81"/>
    <mergeCell ref="AK80:AK81"/>
    <mergeCell ref="AL80:AL81"/>
    <mergeCell ref="AM80:AM82"/>
    <mergeCell ref="AN80:AN82"/>
    <mergeCell ref="AZ78:AZ79"/>
    <mergeCell ref="BC78:BC79"/>
    <mergeCell ref="BD78:BD80"/>
    <mergeCell ref="BE78:BE80"/>
    <mergeCell ref="BF78:BF79"/>
    <mergeCell ref="BG78:BG79"/>
    <mergeCell ref="AZ80:AZ85"/>
    <mergeCell ref="BA80:BA85"/>
    <mergeCell ref="BB80:BB85"/>
    <mergeCell ref="BC80:BC85"/>
    <mergeCell ref="AT78:AT79"/>
    <mergeCell ref="AU78:AU79"/>
    <mergeCell ref="AV78:AV79"/>
    <mergeCell ref="AW78:AW79"/>
    <mergeCell ref="AX78:AX79"/>
    <mergeCell ref="AY78:AY79"/>
    <mergeCell ref="BF80:BF82"/>
    <mergeCell ref="BG80:BG82"/>
    <mergeCell ref="W81:W82"/>
    <mergeCell ref="X81:X82"/>
    <mergeCell ref="Y81:Y82"/>
    <mergeCell ref="BH80:BH81"/>
    <mergeCell ref="BI80:BI81"/>
    <mergeCell ref="BJ80:BJ85"/>
    <mergeCell ref="BK80:BK85"/>
    <mergeCell ref="BF83:BF85"/>
    <mergeCell ref="BG83:BG85"/>
    <mergeCell ref="AT80:AT85"/>
    <mergeCell ref="AU80:AU85"/>
    <mergeCell ref="AV80:AV85"/>
    <mergeCell ref="AW80:AW85"/>
    <mergeCell ref="AX80:AX85"/>
    <mergeCell ref="AY80:AY85"/>
    <mergeCell ref="BI78:BI79"/>
    <mergeCell ref="BJ78:BJ79"/>
    <mergeCell ref="BK78:BK79"/>
    <mergeCell ref="O81:O82"/>
    <mergeCell ref="P81:P82"/>
    <mergeCell ref="Q81:Q82"/>
    <mergeCell ref="R81:R82"/>
    <mergeCell ref="S81:S82"/>
    <mergeCell ref="T81:T82"/>
    <mergeCell ref="AG81:AG82"/>
    <mergeCell ref="BD81:BD85"/>
    <mergeCell ref="BE81:BE85"/>
    <mergeCell ref="AA81:AA82"/>
    <mergeCell ref="AB81:AB82"/>
    <mergeCell ref="AC81:AC82"/>
    <mergeCell ref="AD81:AD82"/>
    <mergeCell ref="AE81:AE82"/>
    <mergeCell ref="AF81:AF82"/>
    <mergeCell ref="U81:U82"/>
    <mergeCell ref="V81:V82"/>
    <mergeCell ref="I81:I82"/>
    <mergeCell ref="J81:J82"/>
    <mergeCell ref="K81:K82"/>
    <mergeCell ref="L81:L82"/>
    <mergeCell ref="M81:M82"/>
    <mergeCell ref="N81:N82"/>
    <mergeCell ref="B81:B82"/>
    <mergeCell ref="C81:C82"/>
    <mergeCell ref="D81:D82"/>
    <mergeCell ref="E81:E82"/>
    <mergeCell ref="F81:F82"/>
    <mergeCell ref="G81:G82"/>
    <mergeCell ref="Q83:Q84"/>
    <mergeCell ref="R83:R84"/>
    <mergeCell ref="S83:S84"/>
    <mergeCell ref="T83:T84"/>
    <mergeCell ref="I83:I84"/>
    <mergeCell ref="J83:J84"/>
    <mergeCell ref="K83:K84"/>
    <mergeCell ref="L83:L84"/>
    <mergeCell ref="M83:M84"/>
    <mergeCell ref="N83:N84"/>
    <mergeCell ref="B83:B84"/>
    <mergeCell ref="C83:C84"/>
    <mergeCell ref="D83:D84"/>
    <mergeCell ref="E83:E84"/>
    <mergeCell ref="F83:F84"/>
    <mergeCell ref="G83:G84"/>
    <mergeCell ref="H83:H84"/>
    <mergeCell ref="P83:P84"/>
    <mergeCell ref="Z81:Z82"/>
    <mergeCell ref="N85:N86"/>
    <mergeCell ref="O85:O86"/>
    <mergeCell ref="AR84:AR85"/>
    <mergeCell ref="AS84:AS85"/>
    <mergeCell ref="B85:B86"/>
    <mergeCell ref="C85:C86"/>
    <mergeCell ref="D85:D86"/>
    <mergeCell ref="E85:E86"/>
    <mergeCell ref="F85:F86"/>
    <mergeCell ref="G85:G86"/>
    <mergeCell ref="H85:H86"/>
    <mergeCell ref="I85:I86"/>
    <mergeCell ref="AG83:AG84"/>
    <mergeCell ref="AM83:AM84"/>
    <mergeCell ref="AN83:AN84"/>
    <mergeCell ref="AO83:AO84"/>
    <mergeCell ref="AP83:AP84"/>
    <mergeCell ref="AQ83:AQ84"/>
    <mergeCell ref="AA83:AA84"/>
    <mergeCell ref="AB83:AB84"/>
    <mergeCell ref="AC83:AC84"/>
    <mergeCell ref="AD83:AD84"/>
    <mergeCell ref="AE83:AE84"/>
    <mergeCell ref="AF83:AF84"/>
    <mergeCell ref="U83:U84"/>
    <mergeCell ref="V83:V84"/>
    <mergeCell ref="W83:W84"/>
    <mergeCell ref="X83:X84"/>
    <mergeCell ref="Y83:Y84"/>
    <mergeCell ref="Z83:Z84"/>
    <mergeCell ref="O83:O84"/>
    <mergeCell ref="AW90:AW95"/>
    <mergeCell ref="AM85:AM86"/>
    <mergeCell ref="AN85:AN86"/>
    <mergeCell ref="AO85:AO86"/>
    <mergeCell ref="AP85:AP86"/>
    <mergeCell ref="AQ85:AQ86"/>
    <mergeCell ref="C88:AG88"/>
    <mergeCell ref="AH88:AL89"/>
    <mergeCell ref="AM88:AO89"/>
    <mergeCell ref="AP88:AQ89"/>
    <mergeCell ref="AB85:AB86"/>
    <mergeCell ref="AC85:AC86"/>
    <mergeCell ref="AD85:AD86"/>
    <mergeCell ref="AE85:AE86"/>
    <mergeCell ref="AF85:AF86"/>
    <mergeCell ref="AG85:AG86"/>
    <mergeCell ref="V85:V86"/>
    <mergeCell ref="W85:W86"/>
    <mergeCell ref="X85:X86"/>
    <mergeCell ref="Y85:Y86"/>
    <mergeCell ref="Z85:Z86"/>
    <mergeCell ref="AA85:AA86"/>
    <mergeCell ref="P85:P86"/>
    <mergeCell ref="Q85:Q86"/>
    <mergeCell ref="R85:R86"/>
    <mergeCell ref="S85:S86"/>
    <mergeCell ref="T85:T86"/>
    <mergeCell ref="U85:U86"/>
    <mergeCell ref="J85:J86"/>
    <mergeCell ref="K85:K86"/>
    <mergeCell ref="L85:L86"/>
    <mergeCell ref="M85:M86"/>
    <mergeCell ref="AQ93:AQ94"/>
    <mergeCell ref="AR94:AR95"/>
    <mergeCell ref="AS94:AS95"/>
    <mergeCell ref="AQ95:AQ96"/>
    <mergeCell ref="BF88:BF89"/>
    <mergeCell ref="BG88:BG89"/>
    <mergeCell ref="BI88:BI89"/>
    <mergeCell ref="BJ88:BJ89"/>
    <mergeCell ref="BK88:BK89"/>
    <mergeCell ref="AH90:AH91"/>
    <mergeCell ref="AI90:AI91"/>
    <mergeCell ref="AJ90:AJ91"/>
    <mergeCell ref="AK90:AK91"/>
    <mergeCell ref="AL90:AL91"/>
    <mergeCell ref="AX88:AX89"/>
    <mergeCell ref="AY88:AY89"/>
    <mergeCell ref="AZ88:AZ89"/>
    <mergeCell ref="BC88:BC89"/>
    <mergeCell ref="BD88:BD90"/>
    <mergeCell ref="BE88:BE90"/>
    <mergeCell ref="AX90:AX95"/>
    <mergeCell ref="AY90:AY95"/>
    <mergeCell ref="AZ90:AZ95"/>
    <mergeCell ref="BA90:BA95"/>
    <mergeCell ref="AR88:AR90"/>
    <mergeCell ref="AS88:AS90"/>
    <mergeCell ref="AT88:AT89"/>
    <mergeCell ref="AU88:AU89"/>
    <mergeCell ref="BJ90:BJ95"/>
    <mergeCell ref="BK90:BK95"/>
    <mergeCell ref="AV88:AV89"/>
    <mergeCell ref="AW88:AW89"/>
    <mergeCell ref="B91:B92"/>
    <mergeCell ref="C91:C92"/>
    <mergeCell ref="D91:D92"/>
    <mergeCell ref="E91:E92"/>
    <mergeCell ref="F91:F92"/>
    <mergeCell ref="G91:G92"/>
    <mergeCell ref="H91:H92"/>
    <mergeCell ref="I91:I92"/>
    <mergeCell ref="BB90:BB95"/>
    <mergeCell ref="BC90:BC95"/>
    <mergeCell ref="BF90:BF92"/>
    <mergeCell ref="BG90:BG92"/>
    <mergeCell ref="BH90:BH91"/>
    <mergeCell ref="BI90:BI91"/>
    <mergeCell ref="BD91:BD95"/>
    <mergeCell ref="BE91:BE95"/>
    <mergeCell ref="BF93:BF95"/>
    <mergeCell ref="BG93:BG95"/>
    <mergeCell ref="AM90:AM92"/>
    <mergeCell ref="AN90:AN92"/>
    <mergeCell ref="AP93:AP94"/>
    <mergeCell ref="Z93:Z94"/>
    <mergeCell ref="AA93:AA94"/>
    <mergeCell ref="AB93:AB94"/>
    <mergeCell ref="AC93:AC94"/>
    <mergeCell ref="AD93:AD94"/>
    <mergeCell ref="AE93:AE94"/>
    <mergeCell ref="T93:T94"/>
    <mergeCell ref="AU90:AU95"/>
    <mergeCell ref="AV90:AV95"/>
    <mergeCell ref="J91:J92"/>
    <mergeCell ref="K91:K92"/>
    <mergeCell ref="L91:L92"/>
    <mergeCell ref="M91:M92"/>
    <mergeCell ref="N91:N92"/>
    <mergeCell ref="O91:O92"/>
    <mergeCell ref="R95:R96"/>
    <mergeCell ref="S95:S96"/>
    <mergeCell ref="H95:H96"/>
    <mergeCell ref="I95:I96"/>
    <mergeCell ref="J95:J96"/>
    <mergeCell ref="K95:K96"/>
    <mergeCell ref="L95:L96"/>
    <mergeCell ref="M95:M96"/>
    <mergeCell ref="AO90:AO92"/>
    <mergeCell ref="AP90:AP92"/>
    <mergeCell ref="AQ90:AQ92"/>
    <mergeCell ref="AT90:AT95"/>
    <mergeCell ref="AB91:AB92"/>
    <mergeCell ref="AC91:AC92"/>
    <mergeCell ref="AD91:AD92"/>
    <mergeCell ref="AE91:AE92"/>
    <mergeCell ref="AF91:AF92"/>
    <mergeCell ref="AG91:AG92"/>
    <mergeCell ref="V91:V92"/>
    <mergeCell ref="W91:W92"/>
    <mergeCell ref="X91:X92"/>
    <mergeCell ref="Y91:Y92"/>
    <mergeCell ref="Z91:Z92"/>
    <mergeCell ref="AA91:AA92"/>
    <mergeCell ref="P91:P92"/>
    <mergeCell ref="Q91:Q92"/>
    <mergeCell ref="R91:R92"/>
    <mergeCell ref="S91:S92"/>
    <mergeCell ref="T91:T92"/>
    <mergeCell ref="U91:U92"/>
    <mergeCell ref="AN93:AN94"/>
    <mergeCell ref="AO93:AO94"/>
    <mergeCell ref="B95:B96"/>
    <mergeCell ref="C95:C96"/>
    <mergeCell ref="D95:D96"/>
    <mergeCell ref="E95:E96"/>
    <mergeCell ref="F95:F96"/>
    <mergeCell ref="G95:G96"/>
    <mergeCell ref="AF93:AF94"/>
    <mergeCell ref="AG93:AG94"/>
    <mergeCell ref="AM93:AM94"/>
    <mergeCell ref="H93:H94"/>
    <mergeCell ref="I93:I94"/>
    <mergeCell ref="J93:J94"/>
    <mergeCell ref="K93:K94"/>
    <mergeCell ref="L93:L94"/>
    <mergeCell ref="M93:M94"/>
    <mergeCell ref="B93:B94"/>
    <mergeCell ref="C93:C94"/>
    <mergeCell ref="D93:D94"/>
    <mergeCell ref="E93:E94"/>
    <mergeCell ref="F93:F94"/>
    <mergeCell ref="G93:G94"/>
    <mergeCell ref="U93:U94"/>
    <mergeCell ref="V93:V94"/>
    <mergeCell ref="W93:W94"/>
    <mergeCell ref="X93:X94"/>
    <mergeCell ref="Y93:Y94"/>
    <mergeCell ref="N93:N94"/>
    <mergeCell ref="O93:O94"/>
    <mergeCell ref="P93:P94"/>
    <mergeCell ref="Q93:Q94"/>
    <mergeCell ref="R93:R94"/>
    <mergeCell ref="S93:S94"/>
    <mergeCell ref="C98:AG98"/>
    <mergeCell ref="AH98:AL99"/>
    <mergeCell ref="AM98:AO99"/>
    <mergeCell ref="AP98:AQ99"/>
    <mergeCell ref="AR98:AR100"/>
    <mergeCell ref="AS98:AS100"/>
    <mergeCell ref="AO100:AO102"/>
    <mergeCell ref="AP100:AP102"/>
    <mergeCell ref="AQ100:AQ102"/>
    <mergeCell ref="H101:H102"/>
    <mergeCell ref="AF95:AF96"/>
    <mergeCell ref="AG95:AG96"/>
    <mergeCell ref="AM95:AM96"/>
    <mergeCell ref="AN95:AN96"/>
    <mergeCell ref="AO95:AO96"/>
    <mergeCell ref="AP95:AP96"/>
    <mergeCell ref="Z95:Z96"/>
    <mergeCell ref="AA95:AA96"/>
    <mergeCell ref="AB95:AB96"/>
    <mergeCell ref="AC95:AC96"/>
    <mergeCell ref="AD95:AD96"/>
    <mergeCell ref="AE95:AE96"/>
    <mergeCell ref="T95:T96"/>
    <mergeCell ref="U95:U96"/>
    <mergeCell ref="V95:V96"/>
    <mergeCell ref="W95:W96"/>
    <mergeCell ref="X95:X96"/>
    <mergeCell ref="Y95:Y96"/>
    <mergeCell ref="N95:N96"/>
    <mergeCell ref="O95:O96"/>
    <mergeCell ref="P95:P96"/>
    <mergeCell ref="Q95:Q96"/>
    <mergeCell ref="AH100:AH101"/>
    <mergeCell ref="AI100:AI101"/>
    <mergeCell ref="AJ100:AJ101"/>
    <mergeCell ref="AK100:AK101"/>
    <mergeCell ref="AL100:AL101"/>
    <mergeCell ref="AM100:AM102"/>
    <mergeCell ref="AN100:AN102"/>
    <mergeCell ref="AZ98:AZ99"/>
    <mergeCell ref="BC98:BC99"/>
    <mergeCell ref="BD98:BD100"/>
    <mergeCell ref="BE98:BE100"/>
    <mergeCell ref="BF98:BF99"/>
    <mergeCell ref="BG98:BG99"/>
    <mergeCell ref="AZ100:AZ105"/>
    <mergeCell ref="BA100:BA105"/>
    <mergeCell ref="BB100:BB105"/>
    <mergeCell ref="BC100:BC105"/>
    <mergeCell ref="AT98:AT99"/>
    <mergeCell ref="AU98:AU99"/>
    <mergeCell ref="AV98:AV99"/>
    <mergeCell ref="AW98:AW99"/>
    <mergeCell ref="AX98:AX99"/>
    <mergeCell ref="AY98:AY99"/>
    <mergeCell ref="BF100:BF102"/>
    <mergeCell ref="BG100:BG102"/>
    <mergeCell ref="W101:W102"/>
    <mergeCell ref="X101:X102"/>
    <mergeCell ref="Y101:Y102"/>
    <mergeCell ref="BH100:BH101"/>
    <mergeCell ref="BI100:BI101"/>
    <mergeCell ref="BJ100:BJ105"/>
    <mergeCell ref="BK100:BK105"/>
    <mergeCell ref="BF103:BF105"/>
    <mergeCell ref="BG103:BG105"/>
    <mergeCell ref="AT100:AT105"/>
    <mergeCell ref="AU100:AU105"/>
    <mergeCell ref="AV100:AV105"/>
    <mergeCell ref="AW100:AW105"/>
    <mergeCell ref="AX100:AX105"/>
    <mergeCell ref="AY100:AY105"/>
    <mergeCell ref="BI98:BI99"/>
    <mergeCell ref="BJ98:BJ99"/>
    <mergeCell ref="BK98:BK99"/>
    <mergeCell ref="O101:O102"/>
    <mergeCell ref="P101:P102"/>
    <mergeCell ref="Q101:Q102"/>
    <mergeCell ref="R101:R102"/>
    <mergeCell ref="S101:S102"/>
    <mergeCell ref="T101:T102"/>
    <mergeCell ref="AG101:AG102"/>
    <mergeCell ref="BD101:BD105"/>
    <mergeCell ref="BE101:BE105"/>
    <mergeCell ref="AA101:AA102"/>
    <mergeCell ref="AB101:AB102"/>
    <mergeCell ref="AC101:AC102"/>
    <mergeCell ref="AD101:AD102"/>
    <mergeCell ref="AE101:AE102"/>
    <mergeCell ref="AF101:AF102"/>
    <mergeCell ref="U101:U102"/>
    <mergeCell ref="V101:V102"/>
    <mergeCell ref="I101:I102"/>
    <mergeCell ref="J101:J102"/>
    <mergeCell ref="K101:K102"/>
    <mergeCell ref="L101:L102"/>
    <mergeCell ref="M101:M102"/>
    <mergeCell ref="N101:N102"/>
    <mergeCell ref="B101:B102"/>
    <mergeCell ref="C101:C102"/>
    <mergeCell ref="D101:D102"/>
    <mergeCell ref="E101:E102"/>
    <mergeCell ref="F101:F102"/>
    <mergeCell ref="G101:G102"/>
    <mergeCell ref="Q103:Q104"/>
    <mergeCell ref="R103:R104"/>
    <mergeCell ref="S103:S104"/>
    <mergeCell ref="T103:T104"/>
    <mergeCell ref="I103:I104"/>
    <mergeCell ref="J103:J104"/>
    <mergeCell ref="K103:K104"/>
    <mergeCell ref="L103:L104"/>
    <mergeCell ref="M103:M104"/>
    <mergeCell ref="N103:N104"/>
    <mergeCell ref="B103:B104"/>
    <mergeCell ref="C103:C104"/>
    <mergeCell ref="D103:D104"/>
    <mergeCell ref="E103:E104"/>
    <mergeCell ref="F103:F104"/>
    <mergeCell ref="G103:G104"/>
    <mergeCell ref="H103:H104"/>
    <mergeCell ref="P103:P104"/>
    <mergeCell ref="Z101:Z102"/>
    <mergeCell ref="N105:N106"/>
    <mergeCell ref="O105:O106"/>
    <mergeCell ref="AR104:AR105"/>
    <mergeCell ref="AS104:AS105"/>
    <mergeCell ref="B105:B106"/>
    <mergeCell ref="C105:C106"/>
    <mergeCell ref="D105:D106"/>
    <mergeCell ref="E105:E106"/>
    <mergeCell ref="F105:F106"/>
    <mergeCell ref="G105:G106"/>
    <mergeCell ref="H105:H106"/>
    <mergeCell ref="I105:I106"/>
    <mergeCell ref="AG103:AG104"/>
    <mergeCell ref="AM103:AM104"/>
    <mergeCell ref="AN103:AN104"/>
    <mergeCell ref="AO103:AO104"/>
    <mergeCell ref="AP103:AP104"/>
    <mergeCell ref="AQ103:AQ104"/>
    <mergeCell ref="AA103:AA104"/>
    <mergeCell ref="AB103:AB104"/>
    <mergeCell ref="AC103:AC104"/>
    <mergeCell ref="AD103:AD104"/>
    <mergeCell ref="AE103:AE104"/>
    <mergeCell ref="AF103:AF104"/>
    <mergeCell ref="U103:U104"/>
    <mergeCell ref="V103:V104"/>
    <mergeCell ref="W103:W104"/>
    <mergeCell ref="X103:X104"/>
    <mergeCell ref="Y103:Y104"/>
    <mergeCell ref="Z103:Z104"/>
    <mergeCell ref="O103:O104"/>
    <mergeCell ref="AW110:AW115"/>
    <mergeCell ref="AM105:AM106"/>
    <mergeCell ref="AN105:AN106"/>
    <mergeCell ref="AO105:AO106"/>
    <mergeCell ref="AP105:AP106"/>
    <mergeCell ref="AQ105:AQ106"/>
    <mergeCell ref="C108:AG108"/>
    <mergeCell ref="AH108:AL109"/>
    <mergeCell ref="AM108:AO109"/>
    <mergeCell ref="AP108:AQ109"/>
    <mergeCell ref="AB105:AB106"/>
    <mergeCell ref="AC105:AC106"/>
    <mergeCell ref="AD105:AD106"/>
    <mergeCell ref="AE105:AE106"/>
    <mergeCell ref="AF105:AF106"/>
    <mergeCell ref="AG105:AG106"/>
    <mergeCell ref="V105:V106"/>
    <mergeCell ref="W105:W106"/>
    <mergeCell ref="X105:X106"/>
    <mergeCell ref="Y105:Y106"/>
    <mergeCell ref="Z105:Z106"/>
    <mergeCell ref="AA105:AA106"/>
    <mergeCell ref="P105:P106"/>
    <mergeCell ref="Q105:Q106"/>
    <mergeCell ref="R105:R106"/>
    <mergeCell ref="S105:S106"/>
    <mergeCell ref="T105:T106"/>
    <mergeCell ref="U105:U106"/>
    <mergeCell ref="J105:J106"/>
    <mergeCell ref="K105:K106"/>
    <mergeCell ref="L105:L106"/>
    <mergeCell ref="M105:M106"/>
    <mergeCell ref="AQ113:AQ114"/>
    <mergeCell ref="AR114:AR115"/>
    <mergeCell ref="AS114:AS115"/>
    <mergeCell ref="AQ115:AQ116"/>
    <mergeCell ref="BF108:BF109"/>
    <mergeCell ref="BG108:BG109"/>
    <mergeCell ref="BI108:BI109"/>
    <mergeCell ref="BJ108:BJ109"/>
    <mergeCell ref="BK108:BK109"/>
    <mergeCell ref="AH110:AH111"/>
    <mergeCell ref="AI110:AI111"/>
    <mergeCell ref="AJ110:AJ111"/>
    <mergeCell ref="AK110:AK111"/>
    <mergeCell ref="AL110:AL111"/>
    <mergeCell ref="AX108:AX109"/>
    <mergeCell ref="AY108:AY109"/>
    <mergeCell ref="AZ108:AZ109"/>
    <mergeCell ref="BC108:BC109"/>
    <mergeCell ref="BD108:BD110"/>
    <mergeCell ref="BE108:BE110"/>
    <mergeCell ref="AX110:AX115"/>
    <mergeCell ref="AY110:AY115"/>
    <mergeCell ref="AZ110:AZ115"/>
    <mergeCell ref="BA110:BA115"/>
    <mergeCell ref="AR108:AR110"/>
    <mergeCell ref="AS108:AS110"/>
    <mergeCell ref="AT108:AT109"/>
    <mergeCell ref="AU108:AU109"/>
    <mergeCell ref="BJ110:BJ115"/>
    <mergeCell ref="BK110:BK115"/>
    <mergeCell ref="AV108:AV109"/>
    <mergeCell ref="AW108:AW109"/>
    <mergeCell ref="B111:B112"/>
    <mergeCell ref="C111:C112"/>
    <mergeCell ref="D111:D112"/>
    <mergeCell ref="E111:E112"/>
    <mergeCell ref="F111:F112"/>
    <mergeCell ref="G111:G112"/>
    <mergeCell ref="H111:H112"/>
    <mergeCell ref="I111:I112"/>
    <mergeCell ref="BB110:BB115"/>
    <mergeCell ref="BC110:BC115"/>
    <mergeCell ref="BF110:BF112"/>
    <mergeCell ref="BG110:BG112"/>
    <mergeCell ref="BH110:BH111"/>
    <mergeCell ref="BI110:BI111"/>
    <mergeCell ref="BD111:BD115"/>
    <mergeCell ref="BE111:BE115"/>
    <mergeCell ref="BF113:BF115"/>
    <mergeCell ref="BG113:BG115"/>
    <mergeCell ref="AM110:AM112"/>
    <mergeCell ref="AN110:AN112"/>
    <mergeCell ref="AP113:AP114"/>
    <mergeCell ref="Z113:Z114"/>
    <mergeCell ref="AA113:AA114"/>
    <mergeCell ref="AB113:AB114"/>
    <mergeCell ref="AC113:AC114"/>
    <mergeCell ref="AD113:AD114"/>
    <mergeCell ref="AE113:AE114"/>
    <mergeCell ref="T113:T114"/>
    <mergeCell ref="AU110:AU115"/>
    <mergeCell ref="AV110:AV115"/>
    <mergeCell ref="J111:J112"/>
    <mergeCell ref="K111:K112"/>
    <mergeCell ref="L111:L112"/>
    <mergeCell ref="M111:M112"/>
    <mergeCell ref="N111:N112"/>
    <mergeCell ref="O111:O112"/>
    <mergeCell ref="R115:R116"/>
    <mergeCell ref="S115:S116"/>
    <mergeCell ref="H115:H116"/>
    <mergeCell ref="I115:I116"/>
    <mergeCell ref="J115:J116"/>
    <mergeCell ref="K115:K116"/>
    <mergeCell ref="L115:L116"/>
    <mergeCell ref="M115:M116"/>
    <mergeCell ref="AO110:AO112"/>
    <mergeCell ref="AP110:AP112"/>
    <mergeCell ref="AQ110:AQ112"/>
    <mergeCell ref="AT110:AT115"/>
    <mergeCell ref="AB111:AB112"/>
    <mergeCell ref="AC111:AC112"/>
    <mergeCell ref="AD111:AD112"/>
    <mergeCell ref="AE111:AE112"/>
    <mergeCell ref="AF111:AF112"/>
    <mergeCell ref="AG111:AG112"/>
    <mergeCell ref="V111:V112"/>
    <mergeCell ref="W111:W112"/>
    <mergeCell ref="X111:X112"/>
    <mergeCell ref="Y111:Y112"/>
    <mergeCell ref="Z111:Z112"/>
    <mergeCell ref="AA111:AA112"/>
    <mergeCell ref="P111:P112"/>
    <mergeCell ref="Q111:Q112"/>
    <mergeCell ref="R111:R112"/>
    <mergeCell ref="S111:S112"/>
    <mergeCell ref="T111:T112"/>
    <mergeCell ref="U111:U112"/>
    <mergeCell ref="AN113:AN114"/>
    <mergeCell ref="AO113:AO114"/>
    <mergeCell ref="B115:B116"/>
    <mergeCell ref="C115:C116"/>
    <mergeCell ref="D115:D116"/>
    <mergeCell ref="E115:E116"/>
    <mergeCell ref="F115:F116"/>
    <mergeCell ref="G115:G116"/>
    <mergeCell ref="AF113:AF114"/>
    <mergeCell ref="AG113:AG114"/>
    <mergeCell ref="AM113:AM114"/>
    <mergeCell ref="H113:H114"/>
    <mergeCell ref="I113:I114"/>
    <mergeCell ref="J113:J114"/>
    <mergeCell ref="K113:K114"/>
    <mergeCell ref="L113:L114"/>
    <mergeCell ref="M113:M114"/>
    <mergeCell ref="B113:B114"/>
    <mergeCell ref="C113:C114"/>
    <mergeCell ref="D113:D114"/>
    <mergeCell ref="E113:E114"/>
    <mergeCell ref="F113:F114"/>
    <mergeCell ref="G113:G114"/>
    <mergeCell ref="U113:U114"/>
    <mergeCell ref="V113:V114"/>
    <mergeCell ref="W113:W114"/>
    <mergeCell ref="X113:X114"/>
    <mergeCell ref="Y113:Y114"/>
    <mergeCell ref="N113:N114"/>
    <mergeCell ref="O113:O114"/>
    <mergeCell ref="P113:P114"/>
    <mergeCell ref="Q113:Q114"/>
    <mergeCell ref="R113:R114"/>
    <mergeCell ref="S113:S114"/>
    <mergeCell ref="C118:AG118"/>
    <mergeCell ref="AH118:AL119"/>
    <mergeCell ref="AM118:AO119"/>
    <mergeCell ref="AP118:AQ119"/>
    <mergeCell ref="AR118:AR120"/>
    <mergeCell ref="AS118:AS120"/>
    <mergeCell ref="AO120:AO122"/>
    <mergeCell ref="AP120:AP122"/>
    <mergeCell ref="AQ120:AQ122"/>
    <mergeCell ref="H121:H122"/>
    <mergeCell ref="AF115:AF116"/>
    <mergeCell ref="AG115:AG116"/>
    <mergeCell ref="AM115:AM116"/>
    <mergeCell ref="AN115:AN116"/>
    <mergeCell ref="AO115:AO116"/>
    <mergeCell ref="AP115:AP116"/>
    <mergeCell ref="Z115:Z116"/>
    <mergeCell ref="AA115:AA116"/>
    <mergeCell ref="AB115:AB116"/>
    <mergeCell ref="AC115:AC116"/>
    <mergeCell ref="AD115:AD116"/>
    <mergeCell ref="AE115:AE116"/>
    <mergeCell ref="T115:T116"/>
    <mergeCell ref="U115:U116"/>
    <mergeCell ref="V115:V116"/>
    <mergeCell ref="W115:W116"/>
    <mergeCell ref="X115:X116"/>
    <mergeCell ref="Y115:Y116"/>
    <mergeCell ref="N115:N116"/>
    <mergeCell ref="O115:O116"/>
    <mergeCell ref="P115:P116"/>
    <mergeCell ref="Q115:Q116"/>
    <mergeCell ref="AH120:AH121"/>
    <mergeCell ref="AI120:AI121"/>
    <mergeCell ref="AJ120:AJ121"/>
    <mergeCell ref="AK120:AK121"/>
    <mergeCell ref="AL120:AL121"/>
    <mergeCell ref="AM120:AM122"/>
    <mergeCell ref="AN120:AN122"/>
    <mergeCell ref="AZ118:AZ119"/>
    <mergeCell ref="BC118:BC119"/>
    <mergeCell ref="BD118:BD120"/>
    <mergeCell ref="BE118:BE120"/>
    <mergeCell ref="BF118:BF119"/>
    <mergeCell ref="BG118:BG119"/>
    <mergeCell ref="AZ120:AZ125"/>
    <mergeCell ref="BA120:BA125"/>
    <mergeCell ref="BB120:BB125"/>
    <mergeCell ref="BC120:BC125"/>
    <mergeCell ref="AT118:AT119"/>
    <mergeCell ref="AU118:AU119"/>
    <mergeCell ref="AV118:AV119"/>
    <mergeCell ref="AW118:AW119"/>
    <mergeCell ref="AX118:AX119"/>
    <mergeCell ref="AY118:AY119"/>
    <mergeCell ref="BF120:BF122"/>
    <mergeCell ref="BG120:BG122"/>
    <mergeCell ref="W121:W122"/>
    <mergeCell ref="X121:X122"/>
    <mergeCell ref="Y121:Y122"/>
    <mergeCell ref="BH120:BH121"/>
    <mergeCell ref="BI120:BI121"/>
    <mergeCell ref="BJ120:BJ125"/>
    <mergeCell ref="BK120:BK125"/>
    <mergeCell ref="BF123:BF125"/>
    <mergeCell ref="BG123:BG125"/>
    <mergeCell ref="AT120:AT125"/>
    <mergeCell ref="AU120:AU125"/>
    <mergeCell ref="AV120:AV125"/>
    <mergeCell ref="AW120:AW125"/>
    <mergeCell ref="AX120:AX125"/>
    <mergeCell ref="AY120:AY125"/>
    <mergeCell ref="BI118:BI119"/>
    <mergeCell ref="BJ118:BJ119"/>
    <mergeCell ref="BK118:BK119"/>
    <mergeCell ref="O121:O122"/>
    <mergeCell ref="P121:P122"/>
    <mergeCell ref="Q121:Q122"/>
    <mergeCell ref="R121:R122"/>
    <mergeCell ref="S121:S122"/>
    <mergeCell ref="T121:T122"/>
    <mergeCell ref="AG121:AG122"/>
    <mergeCell ref="BD121:BD125"/>
    <mergeCell ref="BE121:BE125"/>
    <mergeCell ref="AA121:AA122"/>
    <mergeCell ref="AB121:AB122"/>
    <mergeCell ref="AC121:AC122"/>
    <mergeCell ref="AD121:AD122"/>
    <mergeCell ref="AE121:AE122"/>
    <mergeCell ref="AF121:AF122"/>
    <mergeCell ref="U121:U122"/>
    <mergeCell ref="V121:V122"/>
    <mergeCell ref="I121:I122"/>
    <mergeCell ref="J121:J122"/>
    <mergeCell ref="K121:K122"/>
    <mergeCell ref="L121:L122"/>
    <mergeCell ref="M121:M122"/>
    <mergeCell ref="N121:N122"/>
    <mergeCell ref="B121:B122"/>
    <mergeCell ref="C121:C122"/>
    <mergeCell ref="D121:D122"/>
    <mergeCell ref="E121:E122"/>
    <mergeCell ref="F121:F122"/>
    <mergeCell ref="G121:G122"/>
    <mergeCell ref="Q123:Q124"/>
    <mergeCell ref="R123:R124"/>
    <mergeCell ref="S123:S124"/>
    <mergeCell ref="T123:T124"/>
    <mergeCell ref="I123:I124"/>
    <mergeCell ref="J123:J124"/>
    <mergeCell ref="K123:K124"/>
    <mergeCell ref="L123:L124"/>
    <mergeCell ref="M123:M124"/>
    <mergeCell ref="N123:N124"/>
    <mergeCell ref="B123:B124"/>
    <mergeCell ref="C123:C124"/>
    <mergeCell ref="D123:D124"/>
    <mergeCell ref="E123:E124"/>
    <mergeCell ref="F123:F124"/>
    <mergeCell ref="G123:G124"/>
    <mergeCell ref="H123:H124"/>
    <mergeCell ref="P123:P124"/>
    <mergeCell ref="Z121:Z122"/>
    <mergeCell ref="N125:N126"/>
    <mergeCell ref="O125:O126"/>
    <mergeCell ref="AR124:AR125"/>
    <mergeCell ref="AS124:AS125"/>
    <mergeCell ref="B125:B126"/>
    <mergeCell ref="C125:C126"/>
    <mergeCell ref="D125:D126"/>
    <mergeCell ref="E125:E126"/>
    <mergeCell ref="F125:F126"/>
    <mergeCell ref="G125:G126"/>
    <mergeCell ref="H125:H126"/>
    <mergeCell ref="I125:I126"/>
    <mergeCell ref="AG123:AG124"/>
    <mergeCell ref="AM123:AM124"/>
    <mergeCell ref="AN123:AN124"/>
    <mergeCell ref="AO123:AO124"/>
    <mergeCell ref="AP123:AP124"/>
    <mergeCell ref="AQ123:AQ124"/>
    <mergeCell ref="AA123:AA124"/>
    <mergeCell ref="AB123:AB124"/>
    <mergeCell ref="AC123:AC124"/>
    <mergeCell ref="AD123:AD124"/>
    <mergeCell ref="AE123:AE124"/>
    <mergeCell ref="AF123:AF124"/>
    <mergeCell ref="U123:U124"/>
    <mergeCell ref="V123:V124"/>
    <mergeCell ref="W123:W124"/>
    <mergeCell ref="X123:X124"/>
    <mergeCell ref="Y123:Y124"/>
    <mergeCell ref="Z123:Z124"/>
    <mergeCell ref="O123:O124"/>
    <mergeCell ref="AW130:AW135"/>
    <mergeCell ref="AM125:AM126"/>
    <mergeCell ref="AN125:AN126"/>
    <mergeCell ref="AO125:AO126"/>
    <mergeCell ref="AP125:AP126"/>
    <mergeCell ref="AQ125:AQ126"/>
    <mergeCell ref="C128:AG128"/>
    <mergeCell ref="AH128:AL129"/>
    <mergeCell ref="AM128:AO129"/>
    <mergeCell ref="AP128:AQ129"/>
    <mergeCell ref="AB125:AB126"/>
    <mergeCell ref="AC125:AC126"/>
    <mergeCell ref="AD125:AD126"/>
    <mergeCell ref="AE125:AE126"/>
    <mergeCell ref="AF125:AF126"/>
    <mergeCell ref="AG125:AG126"/>
    <mergeCell ref="V125:V126"/>
    <mergeCell ref="W125:W126"/>
    <mergeCell ref="X125:X126"/>
    <mergeCell ref="Y125:Y126"/>
    <mergeCell ref="Z125:Z126"/>
    <mergeCell ref="AA125:AA126"/>
    <mergeCell ref="P125:P126"/>
    <mergeCell ref="Q125:Q126"/>
    <mergeCell ref="R125:R126"/>
    <mergeCell ref="S125:S126"/>
    <mergeCell ref="T125:T126"/>
    <mergeCell ref="U125:U126"/>
    <mergeCell ref="J125:J126"/>
    <mergeCell ref="K125:K126"/>
    <mergeCell ref="L125:L126"/>
    <mergeCell ref="M125:M126"/>
    <mergeCell ref="AQ133:AQ134"/>
    <mergeCell ref="AR134:AR135"/>
    <mergeCell ref="AS134:AS135"/>
    <mergeCell ref="AQ135:AQ136"/>
    <mergeCell ref="BF128:BF129"/>
    <mergeCell ref="BG128:BG129"/>
    <mergeCell ref="BI128:BI129"/>
    <mergeCell ref="BJ128:BJ129"/>
    <mergeCell ref="BK128:BK129"/>
    <mergeCell ref="AH130:AH131"/>
    <mergeCell ref="AI130:AI131"/>
    <mergeCell ref="AJ130:AJ131"/>
    <mergeCell ref="AK130:AK131"/>
    <mergeCell ref="AL130:AL131"/>
    <mergeCell ref="AX128:AX129"/>
    <mergeCell ref="AY128:AY129"/>
    <mergeCell ref="AZ128:AZ129"/>
    <mergeCell ref="BC128:BC129"/>
    <mergeCell ref="BD128:BD130"/>
    <mergeCell ref="BE128:BE130"/>
    <mergeCell ref="AX130:AX135"/>
    <mergeCell ref="AY130:AY135"/>
    <mergeCell ref="AZ130:AZ135"/>
    <mergeCell ref="BA130:BA135"/>
    <mergeCell ref="AR128:AR130"/>
    <mergeCell ref="AS128:AS130"/>
    <mergeCell ref="AT128:AT129"/>
    <mergeCell ref="AU128:AU129"/>
    <mergeCell ref="BJ130:BJ135"/>
    <mergeCell ref="BK130:BK135"/>
    <mergeCell ref="AV128:AV129"/>
    <mergeCell ref="AW128:AW129"/>
    <mergeCell ref="B131:B132"/>
    <mergeCell ref="C131:C132"/>
    <mergeCell ref="D131:D132"/>
    <mergeCell ref="E131:E132"/>
    <mergeCell ref="F131:F132"/>
    <mergeCell ref="G131:G132"/>
    <mergeCell ref="H131:H132"/>
    <mergeCell ref="I131:I132"/>
    <mergeCell ref="BB130:BB135"/>
    <mergeCell ref="BC130:BC135"/>
    <mergeCell ref="BF130:BF132"/>
    <mergeCell ref="BG130:BG132"/>
    <mergeCell ref="BH130:BH131"/>
    <mergeCell ref="BI130:BI131"/>
    <mergeCell ref="BD131:BD135"/>
    <mergeCell ref="BE131:BE135"/>
    <mergeCell ref="BF133:BF135"/>
    <mergeCell ref="BG133:BG135"/>
    <mergeCell ref="AM130:AM132"/>
    <mergeCell ref="AN130:AN132"/>
    <mergeCell ref="AP133:AP134"/>
    <mergeCell ref="Z133:Z134"/>
    <mergeCell ref="AA133:AA134"/>
    <mergeCell ref="AB133:AB134"/>
    <mergeCell ref="AC133:AC134"/>
    <mergeCell ref="AD133:AD134"/>
    <mergeCell ref="AE133:AE134"/>
    <mergeCell ref="T133:T134"/>
    <mergeCell ref="AU130:AU135"/>
    <mergeCell ref="AV130:AV135"/>
    <mergeCell ref="J131:J132"/>
    <mergeCell ref="K131:K132"/>
    <mergeCell ref="L131:L132"/>
    <mergeCell ref="M131:M132"/>
    <mergeCell ref="N131:N132"/>
    <mergeCell ref="O131:O132"/>
    <mergeCell ref="R135:R136"/>
    <mergeCell ref="S135:S136"/>
    <mergeCell ref="H135:H136"/>
    <mergeCell ref="I135:I136"/>
    <mergeCell ref="J135:J136"/>
    <mergeCell ref="K135:K136"/>
    <mergeCell ref="L135:L136"/>
    <mergeCell ref="M135:M136"/>
    <mergeCell ref="AO130:AO132"/>
    <mergeCell ref="AP130:AP132"/>
    <mergeCell ref="AQ130:AQ132"/>
    <mergeCell ref="AT130:AT135"/>
    <mergeCell ref="AB131:AB132"/>
    <mergeCell ref="AC131:AC132"/>
    <mergeCell ref="AD131:AD132"/>
    <mergeCell ref="AE131:AE132"/>
    <mergeCell ref="AF131:AF132"/>
    <mergeCell ref="AG131:AG132"/>
    <mergeCell ref="V131:V132"/>
    <mergeCell ref="W131:W132"/>
    <mergeCell ref="X131:X132"/>
    <mergeCell ref="Y131:Y132"/>
    <mergeCell ref="Z131:Z132"/>
    <mergeCell ref="AA131:AA132"/>
    <mergeCell ref="P131:P132"/>
    <mergeCell ref="Q131:Q132"/>
    <mergeCell ref="R131:R132"/>
    <mergeCell ref="S131:S132"/>
    <mergeCell ref="T131:T132"/>
    <mergeCell ref="U131:U132"/>
    <mergeCell ref="AN133:AN134"/>
    <mergeCell ref="AO133:AO134"/>
    <mergeCell ref="B135:B136"/>
    <mergeCell ref="C135:C136"/>
    <mergeCell ref="D135:D136"/>
    <mergeCell ref="E135:E136"/>
    <mergeCell ref="F135:F136"/>
    <mergeCell ref="G135:G136"/>
    <mergeCell ref="AF133:AF134"/>
    <mergeCell ref="AG133:AG134"/>
    <mergeCell ref="AM133:AM134"/>
    <mergeCell ref="H133:H134"/>
    <mergeCell ref="I133:I134"/>
    <mergeCell ref="J133:J134"/>
    <mergeCell ref="K133:K134"/>
    <mergeCell ref="L133:L134"/>
    <mergeCell ref="M133:M134"/>
    <mergeCell ref="B133:B134"/>
    <mergeCell ref="C133:C134"/>
    <mergeCell ref="D133:D134"/>
    <mergeCell ref="E133:E134"/>
    <mergeCell ref="F133:F134"/>
    <mergeCell ref="G133:G134"/>
    <mergeCell ref="U133:U134"/>
    <mergeCell ref="V133:V134"/>
    <mergeCell ref="W133:W134"/>
    <mergeCell ref="X133:X134"/>
    <mergeCell ref="Y133:Y134"/>
    <mergeCell ref="N133:N134"/>
    <mergeCell ref="O133:O134"/>
    <mergeCell ref="P133:P134"/>
    <mergeCell ref="Q133:Q134"/>
    <mergeCell ref="R133:R134"/>
    <mergeCell ref="S133:S134"/>
    <mergeCell ref="C138:AG138"/>
    <mergeCell ref="AH138:AL139"/>
    <mergeCell ref="AM138:AO139"/>
    <mergeCell ref="AP138:AQ139"/>
    <mergeCell ref="AR138:AR140"/>
    <mergeCell ref="AS138:AS140"/>
    <mergeCell ref="AO140:AO142"/>
    <mergeCell ref="AP140:AP142"/>
    <mergeCell ref="AQ140:AQ142"/>
    <mergeCell ref="H141:H142"/>
    <mergeCell ref="AF135:AF136"/>
    <mergeCell ref="AG135:AG136"/>
    <mergeCell ref="AM135:AM136"/>
    <mergeCell ref="AN135:AN136"/>
    <mergeCell ref="AO135:AO136"/>
    <mergeCell ref="AP135:AP136"/>
    <mergeCell ref="Z135:Z136"/>
    <mergeCell ref="AA135:AA136"/>
    <mergeCell ref="AB135:AB136"/>
    <mergeCell ref="AC135:AC136"/>
    <mergeCell ref="AD135:AD136"/>
    <mergeCell ref="AE135:AE136"/>
    <mergeCell ref="T135:T136"/>
    <mergeCell ref="U135:U136"/>
    <mergeCell ref="V135:V136"/>
    <mergeCell ref="W135:W136"/>
    <mergeCell ref="X135:X136"/>
    <mergeCell ref="Y135:Y136"/>
    <mergeCell ref="N135:N136"/>
    <mergeCell ref="O135:O136"/>
    <mergeCell ref="P135:P136"/>
    <mergeCell ref="Q135:Q136"/>
    <mergeCell ref="AH140:AH141"/>
    <mergeCell ref="AI140:AI141"/>
    <mergeCell ref="AJ140:AJ141"/>
    <mergeCell ref="AK140:AK141"/>
    <mergeCell ref="AL140:AL141"/>
    <mergeCell ref="AM140:AM142"/>
    <mergeCell ref="AN140:AN142"/>
    <mergeCell ref="AZ138:AZ139"/>
    <mergeCell ref="BC138:BC139"/>
    <mergeCell ref="BD138:BD140"/>
    <mergeCell ref="BE138:BE140"/>
    <mergeCell ref="BF138:BF139"/>
    <mergeCell ref="BG138:BG139"/>
    <mergeCell ref="AZ140:AZ145"/>
    <mergeCell ref="BA140:BA145"/>
    <mergeCell ref="BB140:BB145"/>
    <mergeCell ref="BC140:BC145"/>
    <mergeCell ref="AT138:AT139"/>
    <mergeCell ref="AU138:AU139"/>
    <mergeCell ref="AV138:AV139"/>
    <mergeCell ref="AW138:AW139"/>
    <mergeCell ref="AX138:AX139"/>
    <mergeCell ref="AY138:AY139"/>
    <mergeCell ref="BF140:BF142"/>
    <mergeCell ref="BG140:BG142"/>
    <mergeCell ref="W141:W142"/>
    <mergeCell ref="X141:X142"/>
    <mergeCell ref="Y141:Y142"/>
    <mergeCell ref="BH140:BH141"/>
    <mergeCell ref="BI140:BI141"/>
    <mergeCell ref="BJ140:BJ145"/>
    <mergeCell ref="BK140:BK145"/>
    <mergeCell ref="BF143:BF145"/>
    <mergeCell ref="BG143:BG145"/>
    <mergeCell ref="AT140:AT145"/>
    <mergeCell ref="AU140:AU145"/>
    <mergeCell ref="AV140:AV145"/>
    <mergeCell ref="AW140:AW145"/>
    <mergeCell ref="AX140:AX145"/>
    <mergeCell ref="AY140:AY145"/>
    <mergeCell ref="BI138:BI139"/>
    <mergeCell ref="BJ138:BJ139"/>
    <mergeCell ref="BK138:BK139"/>
    <mergeCell ref="O141:O142"/>
    <mergeCell ref="P141:P142"/>
    <mergeCell ref="Q141:Q142"/>
    <mergeCell ref="R141:R142"/>
    <mergeCell ref="S141:S142"/>
    <mergeCell ref="T141:T142"/>
    <mergeCell ref="AG141:AG142"/>
    <mergeCell ref="BD141:BD145"/>
    <mergeCell ref="BE141:BE145"/>
    <mergeCell ref="AA141:AA142"/>
    <mergeCell ref="AB141:AB142"/>
    <mergeCell ref="AC141:AC142"/>
    <mergeCell ref="AD141:AD142"/>
    <mergeCell ref="AE141:AE142"/>
    <mergeCell ref="AF141:AF142"/>
    <mergeCell ref="U141:U142"/>
    <mergeCell ref="V141:V142"/>
    <mergeCell ref="I141:I142"/>
    <mergeCell ref="J141:J142"/>
    <mergeCell ref="K141:K142"/>
    <mergeCell ref="L141:L142"/>
    <mergeCell ref="M141:M142"/>
    <mergeCell ref="N141:N142"/>
    <mergeCell ref="B141:B142"/>
    <mergeCell ref="C141:C142"/>
    <mergeCell ref="D141:D142"/>
    <mergeCell ref="E141:E142"/>
    <mergeCell ref="F141:F142"/>
    <mergeCell ref="G141:G142"/>
    <mergeCell ref="Q143:Q144"/>
    <mergeCell ref="R143:R144"/>
    <mergeCell ref="S143:S144"/>
    <mergeCell ref="T143:T144"/>
    <mergeCell ref="I143:I144"/>
    <mergeCell ref="J143:J144"/>
    <mergeCell ref="K143:K144"/>
    <mergeCell ref="L143:L144"/>
    <mergeCell ref="M143:M144"/>
    <mergeCell ref="N143:N144"/>
    <mergeCell ref="B143:B144"/>
    <mergeCell ref="C143:C144"/>
    <mergeCell ref="D143:D144"/>
    <mergeCell ref="E143:E144"/>
    <mergeCell ref="F143:F144"/>
    <mergeCell ref="G143:G144"/>
    <mergeCell ref="H143:H144"/>
    <mergeCell ref="P143:P144"/>
    <mergeCell ref="Z141:Z142"/>
    <mergeCell ref="N145:N146"/>
    <mergeCell ref="O145:O146"/>
    <mergeCell ref="AR144:AR145"/>
    <mergeCell ref="AS144:AS145"/>
    <mergeCell ref="B145:B146"/>
    <mergeCell ref="C145:C146"/>
    <mergeCell ref="D145:D146"/>
    <mergeCell ref="E145:E146"/>
    <mergeCell ref="F145:F146"/>
    <mergeCell ref="G145:G146"/>
    <mergeCell ref="H145:H146"/>
    <mergeCell ref="I145:I146"/>
    <mergeCell ref="AG143:AG144"/>
    <mergeCell ref="AM143:AM144"/>
    <mergeCell ref="AN143:AN144"/>
    <mergeCell ref="AO143:AO144"/>
    <mergeCell ref="AP143:AP144"/>
    <mergeCell ref="AQ143:AQ144"/>
    <mergeCell ref="AA143:AA144"/>
    <mergeCell ref="AB143:AB144"/>
    <mergeCell ref="AC143:AC144"/>
    <mergeCell ref="AD143:AD144"/>
    <mergeCell ref="AE143:AE144"/>
    <mergeCell ref="AF143:AF144"/>
    <mergeCell ref="U143:U144"/>
    <mergeCell ref="V143:V144"/>
    <mergeCell ref="W143:W144"/>
    <mergeCell ref="X143:X144"/>
    <mergeCell ref="Y143:Y144"/>
    <mergeCell ref="Z143:Z144"/>
    <mergeCell ref="O143:O144"/>
    <mergeCell ref="AW150:AW155"/>
    <mergeCell ref="AM145:AM146"/>
    <mergeCell ref="AN145:AN146"/>
    <mergeCell ref="AO145:AO146"/>
    <mergeCell ref="AP145:AP146"/>
    <mergeCell ref="AQ145:AQ146"/>
    <mergeCell ref="C148:AG148"/>
    <mergeCell ref="AH148:AL149"/>
    <mergeCell ref="AM148:AO149"/>
    <mergeCell ref="AP148:AQ149"/>
    <mergeCell ref="AB145:AB146"/>
    <mergeCell ref="AC145:AC146"/>
    <mergeCell ref="AD145:AD146"/>
    <mergeCell ref="AE145:AE146"/>
    <mergeCell ref="AF145:AF146"/>
    <mergeCell ref="AG145:AG146"/>
    <mergeCell ref="V145:V146"/>
    <mergeCell ref="W145:W146"/>
    <mergeCell ref="X145:X146"/>
    <mergeCell ref="Y145:Y146"/>
    <mergeCell ref="Z145:Z146"/>
    <mergeCell ref="AA145:AA146"/>
    <mergeCell ref="P145:P146"/>
    <mergeCell ref="Q145:Q146"/>
    <mergeCell ref="R145:R146"/>
    <mergeCell ref="S145:S146"/>
    <mergeCell ref="T145:T146"/>
    <mergeCell ref="U145:U146"/>
    <mergeCell ref="J145:J146"/>
    <mergeCell ref="K145:K146"/>
    <mergeCell ref="L145:L146"/>
    <mergeCell ref="M145:M146"/>
    <mergeCell ref="AQ153:AQ154"/>
    <mergeCell ref="AR154:AR155"/>
    <mergeCell ref="AS154:AS155"/>
    <mergeCell ref="AQ155:AQ156"/>
    <mergeCell ref="BF148:BF149"/>
    <mergeCell ref="BG148:BG149"/>
    <mergeCell ref="BI148:BI149"/>
    <mergeCell ref="BJ148:BJ149"/>
    <mergeCell ref="BK148:BK149"/>
    <mergeCell ref="AH150:AH151"/>
    <mergeCell ref="AI150:AI151"/>
    <mergeCell ref="AJ150:AJ151"/>
    <mergeCell ref="AK150:AK151"/>
    <mergeCell ref="AL150:AL151"/>
    <mergeCell ref="AX148:AX149"/>
    <mergeCell ref="AY148:AY149"/>
    <mergeCell ref="AZ148:AZ149"/>
    <mergeCell ref="BC148:BC149"/>
    <mergeCell ref="BD148:BD150"/>
    <mergeCell ref="BE148:BE150"/>
    <mergeCell ref="AX150:AX155"/>
    <mergeCell ref="AY150:AY155"/>
    <mergeCell ref="AZ150:AZ155"/>
    <mergeCell ref="BA150:BA155"/>
    <mergeCell ref="AR148:AR150"/>
    <mergeCell ref="AS148:AS150"/>
    <mergeCell ref="AT148:AT149"/>
    <mergeCell ref="AU148:AU149"/>
    <mergeCell ref="BJ150:BJ155"/>
    <mergeCell ref="BK150:BK155"/>
    <mergeCell ref="AV148:AV149"/>
    <mergeCell ref="AW148:AW149"/>
    <mergeCell ref="B151:B152"/>
    <mergeCell ref="C151:C152"/>
    <mergeCell ref="D151:D152"/>
    <mergeCell ref="E151:E152"/>
    <mergeCell ref="F151:F152"/>
    <mergeCell ref="G151:G152"/>
    <mergeCell ref="H151:H152"/>
    <mergeCell ref="I151:I152"/>
    <mergeCell ref="BB150:BB155"/>
    <mergeCell ref="BC150:BC155"/>
    <mergeCell ref="BF150:BF152"/>
    <mergeCell ref="BG150:BG152"/>
    <mergeCell ref="BH150:BH151"/>
    <mergeCell ref="BI150:BI151"/>
    <mergeCell ref="BD151:BD155"/>
    <mergeCell ref="BE151:BE155"/>
    <mergeCell ref="BF153:BF155"/>
    <mergeCell ref="BG153:BG155"/>
    <mergeCell ref="AM150:AM152"/>
    <mergeCell ref="AN150:AN152"/>
    <mergeCell ref="AP153:AP154"/>
    <mergeCell ref="Z153:Z154"/>
    <mergeCell ref="AA153:AA154"/>
    <mergeCell ref="AB153:AB154"/>
    <mergeCell ref="AC153:AC154"/>
    <mergeCell ref="AD153:AD154"/>
    <mergeCell ref="AE153:AE154"/>
    <mergeCell ref="T153:T154"/>
    <mergeCell ref="AU150:AU155"/>
    <mergeCell ref="AV150:AV155"/>
    <mergeCell ref="J151:J152"/>
    <mergeCell ref="K151:K152"/>
    <mergeCell ref="L151:L152"/>
    <mergeCell ref="M151:M152"/>
    <mergeCell ref="N151:N152"/>
    <mergeCell ref="O151:O152"/>
    <mergeCell ref="R155:R156"/>
    <mergeCell ref="S155:S156"/>
    <mergeCell ref="H155:H156"/>
    <mergeCell ref="I155:I156"/>
    <mergeCell ref="J155:J156"/>
    <mergeCell ref="K155:K156"/>
    <mergeCell ref="L155:L156"/>
    <mergeCell ref="M155:M156"/>
    <mergeCell ref="AO150:AO152"/>
    <mergeCell ref="AP150:AP152"/>
    <mergeCell ref="AQ150:AQ152"/>
    <mergeCell ref="AT150:AT155"/>
    <mergeCell ref="AB151:AB152"/>
    <mergeCell ref="AC151:AC152"/>
    <mergeCell ref="AD151:AD152"/>
    <mergeCell ref="AE151:AE152"/>
    <mergeCell ref="AF151:AF152"/>
    <mergeCell ref="AG151:AG152"/>
    <mergeCell ref="V151:V152"/>
    <mergeCell ref="W151:W152"/>
    <mergeCell ref="X151:X152"/>
    <mergeCell ref="Y151:Y152"/>
    <mergeCell ref="Z151:Z152"/>
    <mergeCell ref="AA151:AA152"/>
    <mergeCell ref="P151:P152"/>
    <mergeCell ref="Q151:Q152"/>
    <mergeCell ref="R151:R152"/>
    <mergeCell ref="S151:S152"/>
    <mergeCell ref="T151:T152"/>
    <mergeCell ref="U151:U152"/>
    <mergeCell ref="AN153:AN154"/>
    <mergeCell ref="AO153:AO154"/>
    <mergeCell ref="B155:B156"/>
    <mergeCell ref="C155:C156"/>
    <mergeCell ref="D155:D156"/>
    <mergeCell ref="E155:E156"/>
    <mergeCell ref="F155:F156"/>
    <mergeCell ref="G155:G156"/>
    <mergeCell ref="AF153:AF154"/>
    <mergeCell ref="AG153:AG154"/>
    <mergeCell ref="AM153:AM154"/>
    <mergeCell ref="H153:H154"/>
    <mergeCell ref="I153:I154"/>
    <mergeCell ref="J153:J154"/>
    <mergeCell ref="K153:K154"/>
    <mergeCell ref="L153:L154"/>
    <mergeCell ref="M153:M154"/>
    <mergeCell ref="B153:B154"/>
    <mergeCell ref="C153:C154"/>
    <mergeCell ref="D153:D154"/>
    <mergeCell ref="E153:E154"/>
    <mergeCell ref="F153:F154"/>
    <mergeCell ref="G153:G154"/>
    <mergeCell ref="U153:U154"/>
    <mergeCell ref="V153:V154"/>
    <mergeCell ref="W153:W154"/>
    <mergeCell ref="X153:X154"/>
    <mergeCell ref="Y153:Y154"/>
    <mergeCell ref="N153:N154"/>
    <mergeCell ref="O153:O154"/>
    <mergeCell ref="P153:P154"/>
    <mergeCell ref="Q153:Q154"/>
    <mergeCell ref="R153:R154"/>
    <mergeCell ref="S153:S154"/>
    <mergeCell ref="C158:AG158"/>
    <mergeCell ref="AH158:AL159"/>
    <mergeCell ref="AM158:AO159"/>
    <mergeCell ref="AP158:AQ159"/>
    <mergeCell ref="AR158:AR160"/>
    <mergeCell ref="AS158:AS160"/>
    <mergeCell ref="AO160:AO162"/>
    <mergeCell ref="AP160:AP162"/>
    <mergeCell ref="AQ160:AQ162"/>
    <mergeCell ref="H161:H162"/>
    <mergeCell ref="AF155:AF156"/>
    <mergeCell ref="AG155:AG156"/>
    <mergeCell ref="AM155:AM156"/>
    <mergeCell ref="AN155:AN156"/>
    <mergeCell ref="AO155:AO156"/>
    <mergeCell ref="AP155:AP156"/>
    <mergeCell ref="Z155:Z156"/>
    <mergeCell ref="AA155:AA156"/>
    <mergeCell ref="AB155:AB156"/>
    <mergeCell ref="AC155:AC156"/>
    <mergeCell ref="AD155:AD156"/>
    <mergeCell ref="AE155:AE156"/>
    <mergeCell ref="T155:T156"/>
    <mergeCell ref="U155:U156"/>
    <mergeCell ref="V155:V156"/>
    <mergeCell ref="W155:W156"/>
    <mergeCell ref="X155:X156"/>
    <mergeCell ref="Y155:Y156"/>
    <mergeCell ref="N155:N156"/>
    <mergeCell ref="O155:O156"/>
    <mergeCell ref="P155:P156"/>
    <mergeCell ref="Q155:Q156"/>
    <mergeCell ref="AH160:AH161"/>
    <mergeCell ref="AI160:AI161"/>
    <mergeCell ref="AJ160:AJ161"/>
    <mergeCell ref="AK160:AK161"/>
    <mergeCell ref="AL160:AL161"/>
    <mergeCell ref="AM160:AM162"/>
    <mergeCell ref="AN160:AN162"/>
    <mergeCell ref="AZ158:AZ159"/>
    <mergeCell ref="BC158:BC159"/>
    <mergeCell ref="BD158:BD160"/>
    <mergeCell ref="BE158:BE160"/>
    <mergeCell ref="BF158:BF159"/>
    <mergeCell ref="BG158:BG159"/>
    <mergeCell ref="AZ160:AZ165"/>
    <mergeCell ref="BA160:BA165"/>
    <mergeCell ref="BB160:BB165"/>
    <mergeCell ref="BC160:BC165"/>
    <mergeCell ref="AT158:AT159"/>
    <mergeCell ref="AU158:AU159"/>
    <mergeCell ref="AV158:AV159"/>
    <mergeCell ref="AW158:AW159"/>
    <mergeCell ref="AX158:AX159"/>
    <mergeCell ref="AY158:AY159"/>
    <mergeCell ref="BF160:BF162"/>
    <mergeCell ref="BG160:BG162"/>
    <mergeCell ref="W161:W162"/>
    <mergeCell ref="X161:X162"/>
    <mergeCell ref="Y161:Y162"/>
    <mergeCell ref="BH160:BH161"/>
    <mergeCell ref="BI160:BI161"/>
    <mergeCell ref="BJ160:BJ165"/>
    <mergeCell ref="BK160:BK165"/>
    <mergeCell ref="BF163:BF165"/>
    <mergeCell ref="BG163:BG165"/>
    <mergeCell ref="AT160:AT165"/>
    <mergeCell ref="AU160:AU165"/>
    <mergeCell ref="AV160:AV165"/>
    <mergeCell ref="AW160:AW165"/>
    <mergeCell ref="AX160:AX165"/>
    <mergeCell ref="AY160:AY165"/>
    <mergeCell ref="BI158:BI159"/>
    <mergeCell ref="BJ158:BJ159"/>
    <mergeCell ref="BK158:BK159"/>
    <mergeCell ref="O161:O162"/>
    <mergeCell ref="P161:P162"/>
    <mergeCell ref="Q161:Q162"/>
    <mergeCell ref="R161:R162"/>
    <mergeCell ref="S161:S162"/>
    <mergeCell ref="T161:T162"/>
    <mergeCell ref="AG161:AG162"/>
    <mergeCell ref="BD161:BD165"/>
    <mergeCell ref="BE161:BE165"/>
    <mergeCell ref="AA161:AA162"/>
    <mergeCell ref="AB161:AB162"/>
    <mergeCell ref="AC161:AC162"/>
    <mergeCell ref="AD161:AD162"/>
    <mergeCell ref="AE161:AE162"/>
    <mergeCell ref="AF161:AF162"/>
    <mergeCell ref="U161:U162"/>
    <mergeCell ref="V161:V162"/>
    <mergeCell ref="I161:I162"/>
    <mergeCell ref="J161:J162"/>
    <mergeCell ref="K161:K162"/>
    <mergeCell ref="L161:L162"/>
    <mergeCell ref="M161:M162"/>
    <mergeCell ref="N161:N162"/>
    <mergeCell ref="B161:B162"/>
    <mergeCell ref="C161:C162"/>
    <mergeCell ref="D161:D162"/>
    <mergeCell ref="E161:E162"/>
    <mergeCell ref="F161:F162"/>
    <mergeCell ref="G161:G162"/>
    <mergeCell ref="Q163:Q164"/>
    <mergeCell ref="R163:R164"/>
    <mergeCell ref="S163:S164"/>
    <mergeCell ref="T163:T164"/>
    <mergeCell ref="I163:I164"/>
    <mergeCell ref="J163:J164"/>
    <mergeCell ref="K163:K164"/>
    <mergeCell ref="L163:L164"/>
    <mergeCell ref="M163:M164"/>
    <mergeCell ref="N163:N164"/>
    <mergeCell ref="B163:B164"/>
    <mergeCell ref="C163:C164"/>
    <mergeCell ref="D163:D164"/>
    <mergeCell ref="E163:E164"/>
    <mergeCell ref="F163:F164"/>
    <mergeCell ref="G163:G164"/>
    <mergeCell ref="H163:H164"/>
    <mergeCell ref="P163:P164"/>
    <mergeCell ref="Z161:Z162"/>
    <mergeCell ref="N165:N166"/>
    <mergeCell ref="O165:O166"/>
    <mergeCell ref="AR164:AR165"/>
    <mergeCell ref="AS164:AS165"/>
    <mergeCell ref="B165:B166"/>
    <mergeCell ref="C165:C166"/>
    <mergeCell ref="D165:D166"/>
    <mergeCell ref="E165:E166"/>
    <mergeCell ref="F165:F166"/>
    <mergeCell ref="G165:G166"/>
    <mergeCell ref="H165:H166"/>
    <mergeCell ref="I165:I166"/>
    <mergeCell ref="AG163:AG164"/>
    <mergeCell ref="AM163:AM164"/>
    <mergeCell ref="AN163:AN164"/>
    <mergeCell ref="AO163:AO164"/>
    <mergeCell ref="AP163:AP164"/>
    <mergeCell ref="AQ163:AQ164"/>
    <mergeCell ref="AA163:AA164"/>
    <mergeCell ref="AB163:AB164"/>
    <mergeCell ref="AC163:AC164"/>
    <mergeCell ref="AD163:AD164"/>
    <mergeCell ref="AE163:AE164"/>
    <mergeCell ref="AF163:AF164"/>
    <mergeCell ref="U163:U164"/>
    <mergeCell ref="V163:V164"/>
    <mergeCell ref="W163:W164"/>
    <mergeCell ref="X163:X164"/>
    <mergeCell ref="Y163:Y164"/>
    <mergeCell ref="Z163:Z164"/>
    <mergeCell ref="O163:O164"/>
    <mergeCell ref="AW170:AW175"/>
    <mergeCell ref="AM165:AM166"/>
    <mergeCell ref="AN165:AN166"/>
    <mergeCell ref="AO165:AO166"/>
    <mergeCell ref="AP165:AP166"/>
    <mergeCell ref="AQ165:AQ166"/>
    <mergeCell ref="C168:AG168"/>
    <mergeCell ref="AH168:AL169"/>
    <mergeCell ref="AM168:AO169"/>
    <mergeCell ref="AP168:AQ169"/>
    <mergeCell ref="AB165:AB166"/>
    <mergeCell ref="AC165:AC166"/>
    <mergeCell ref="AD165:AD166"/>
    <mergeCell ref="AE165:AE166"/>
    <mergeCell ref="AF165:AF166"/>
    <mergeCell ref="AG165:AG166"/>
    <mergeCell ref="V165:V166"/>
    <mergeCell ref="W165:W166"/>
    <mergeCell ref="X165:X166"/>
    <mergeCell ref="Y165:Y166"/>
    <mergeCell ref="Z165:Z166"/>
    <mergeCell ref="AA165:AA166"/>
    <mergeCell ref="P165:P166"/>
    <mergeCell ref="Q165:Q166"/>
    <mergeCell ref="R165:R166"/>
    <mergeCell ref="S165:S166"/>
    <mergeCell ref="T165:T166"/>
    <mergeCell ref="U165:U166"/>
    <mergeCell ref="J165:J166"/>
    <mergeCell ref="K165:K166"/>
    <mergeCell ref="L165:L166"/>
    <mergeCell ref="M165:M166"/>
    <mergeCell ref="AQ173:AQ174"/>
    <mergeCell ref="AR174:AR175"/>
    <mergeCell ref="AS174:AS175"/>
    <mergeCell ref="AQ175:AQ176"/>
    <mergeCell ref="BF168:BF169"/>
    <mergeCell ref="BG168:BG169"/>
    <mergeCell ref="BI168:BI169"/>
    <mergeCell ref="BJ168:BJ169"/>
    <mergeCell ref="BK168:BK169"/>
    <mergeCell ref="AH170:AH171"/>
    <mergeCell ref="AI170:AI171"/>
    <mergeCell ref="AJ170:AJ171"/>
    <mergeCell ref="AK170:AK171"/>
    <mergeCell ref="AL170:AL171"/>
    <mergeCell ref="AX168:AX169"/>
    <mergeCell ref="AY168:AY169"/>
    <mergeCell ref="AZ168:AZ169"/>
    <mergeCell ref="BC168:BC169"/>
    <mergeCell ref="BD168:BD170"/>
    <mergeCell ref="BE168:BE170"/>
    <mergeCell ref="AX170:AX175"/>
    <mergeCell ref="AY170:AY175"/>
    <mergeCell ref="AZ170:AZ175"/>
    <mergeCell ref="BA170:BA175"/>
    <mergeCell ref="AR168:AR170"/>
    <mergeCell ref="AS168:AS170"/>
    <mergeCell ref="AT168:AT169"/>
    <mergeCell ref="AU168:AU169"/>
    <mergeCell ref="BJ170:BJ175"/>
    <mergeCell ref="BK170:BK175"/>
    <mergeCell ref="AV168:AV169"/>
    <mergeCell ref="AW168:AW169"/>
    <mergeCell ref="B171:B172"/>
    <mergeCell ref="C171:C172"/>
    <mergeCell ref="D171:D172"/>
    <mergeCell ref="E171:E172"/>
    <mergeCell ref="F171:F172"/>
    <mergeCell ref="G171:G172"/>
    <mergeCell ref="H171:H172"/>
    <mergeCell ref="I171:I172"/>
    <mergeCell ref="BB170:BB175"/>
    <mergeCell ref="BC170:BC175"/>
    <mergeCell ref="BF170:BF172"/>
    <mergeCell ref="BG170:BG172"/>
    <mergeCell ref="BH170:BH171"/>
    <mergeCell ref="BI170:BI171"/>
    <mergeCell ref="BD171:BD175"/>
    <mergeCell ref="BE171:BE175"/>
    <mergeCell ref="BF173:BF175"/>
    <mergeCell ref="BG173:BG175"/>
    <mergeCell ref="AM170:AM172"/>
    <mergeCell ref="AN170:AN172"/>
    <mergeCell ref="AP173:AP174"/>
    <mergeCell ref="Z173:Z174"/>
    <mergeCell ref="AA173:AA174"/>
    <mergeCell ref="AB173:AB174"/>
    <mergeCell ref="AC173:AC174"/>
    <mergeCell ref="AD173:AD174"/>
    <mergeCell ref="AE173:AE174"/>
    <mergeCell ref="T173:T174"/>
    <mergeCell ref="AU170:AU175"/>
    <mergeCell ref="AV170:AV175"/>
    <mergeCell ref="J171:J172"/>
    <mergeCell ref="K171:K172"/>
    <mergeCell ref="L171:L172"/>
    <mergeCell ref="M171:M172"/>
    <mergeCell ref="N171:N172"/>
    <mergeCell ref="O171:O172"/>
    <mergeCell ref="R175:R176"/>
    <mergeCell ref="S175:S176"/>
    <mergeCell ref="H175:H176"/>
    <mergeCell ref="I175:I176"/>
    <mergeCell ref="J175:J176"/>
    <mergeCell ref="K175:K176"/>
    <mergeCell ref="L175:L176"/>
    <mergeCell ref="M175:M176"/>
    <mergeCell ref="AO170:AO172"/>
    <mergeCell ref="AP170:AP172"/>
    <mergeCell ref="AQ170:AQ172"/>
    <mergeCell ref="AT170:AT175"/>
    <mergeCell ref="AB171:AB172"/>
    <mergeCell ref="AC171:AC172"/>
    <mergeCell ref="AD171:AD172"/>
    <mergeCell ref="AE171:AE172"/>
    <mergeCell ref="AF171:AF172"/>
    <mergeCell ref="AG171:AG172"/>
    <mergeCell ref="V171:V172"/>
    <mergeCell ref="W171:W172"/>
    <mergeCell ref="X171:X172"/>
    <mergeCell ref="Y171:Y172"/>
    <mergeCell ref="Z171:Z172"/>
    <mergeCell ref="AA171:AA172"/>
    <mergeCell ref="P171:P172"/>
    <mergeCell ref="Q171:Q172"/>
    <mergeCell ref="R171:R172"/>
    <mergeCell ref="S171:S172"/>
    <mergeCell ref="T171:T172"/>
    <mergeCell ref="U171:U172"/>
    <mergeCell ref="AN173:AN174"/>
    <mergeCell ref="AO173:AO174"/>
    <mergeCell ref="B175:B176"/>
    <mergeCell ref="C175:C176"/>
    <mergeCell ref="D175:D176"/>
    <mergeCell ref="E175:E176"/>
    <mergeCell ref="F175:F176"/>
    <mergeCell ref="G175:G176"/>
    <mergeCell ref="AF173:AF174"/>
    <mergeCell ref="AG173:AG174"/>
    <mergeCell ref="AM173:AM174"/>
    <mergeCell ref="H173:H174"/>
    <mergeCell ref="I173:I174"/>
    <mergeCell ref="J173:J174"/>
    <mergeCell ref="K173:K174"/>
    <mergeCell ref="L173:L174"/>
    <mergeCell ref="M173:M174"/>
    <mergeCell ref="B173:B174"/>
    <mergeCell ref="C173:C174"/>
    <mergeCell ref="D173:D174"/>
    <mergeCell ref="E173:E174"/>
    <mergeCell ref="F173:F174"/>
    <mergeCell ref="G173:G174"/>
    <mergeCell ref="U173:U174"/>
    <mergeCell ref="V173:V174"/>
    <mergeCell ref="W173:W174"/>
    <mergeCell ref="X173:X174"/>
    <mergeCell ref="Y173:Y174"/>
    <mergeCell ref="N173:N174"/>
    <mergeCell ref="O173:O174"/>
    <mergeCell ref="P173:P174"/>
    <mergeCell ref="Q173:Q174"/>
    <mergeCell ref="R173:R174"/>
    <mergeCell ref="S173:S174"/>
    <mergeCell ref="C178:AG178"/>
    <mergeCell ref="AH178:AL179"/>
    <mergeCell ref="AM178:AO179"/>
    <mergeCell ref="AP178:AQ179"/>
    <mergeCell ref="AR178:AR180"/>
    <mergeCell ref="AS178:AS180"/>
    <mergeCell ref="AO180:AO182"/>
    <mergeCell ref="AP180:AP182"/>
    <mergeCell ref="AQ180:AQ182"/>
    <mergeCell ref="H181:H182"/>
    <mergeCell ref="AF175:AF176"/>
    <mergeCell ref="AG175:AG176"/>
    <mergeCell ref="AM175:AM176"/>
    <mergeCell ref="AN175:AN176"/>
    <mergeCell ref="AO175:AO176"/>
    <mergeCell ref="AP175:AP176"/>
    <mergeCell ref="Z175:Z176"/>
    <mergeCell ref="AA175:AA176"/>
    <mergeCell ref="AB175:AB176"/>
    <mergeCell ref="AC175:AC176"/>
    <mergeCell ref="AD175:AD176"/>
    <mergeCell ref="AE175:AE176"/>
    <mergeCell ref="T175:T176"/>
    <mergeCell ref="U175:U176"/>
    <mergeCell ref="V175:V176"/>
    <mergeCell ref="W175:W176"/>
    <mergeCell ref="X175:X176"/>
    <mergeCell ref="Y175:Y176"/>
    <mergeCell ref="N175:N176"/>
    <mergeCell ref="O175:O176"/>
    <mergeCell ref="P175:P176"/>
    <mergeCell ref="Q175:Q176"/>
    <mergeCell ref="AH180:AH181"/>
    <mergeCell ref="AI180:AI181"/>
    <mergeCell ref="AJ180:AJ181"/>
    <mergeCell ref="AK180:AK181"/>
    <mergeCell ref="AL180:AL181"/>
    <mergeCell ref="AM180:AM182"/>
    <mergeCell ref="AN180:AN182"/>
    <mergeCell ref="AZ178:AZ179"/>
    <mergeCell ref="BC178:BC179"/>
    <mergeCell ref="BD178:BD180"/>
    <mergeCell ref="BE178:BE180"/>
    <mergeCell ref="BF178:BF179"/>
    <mergeCell ref="BG178:BG179"/>
    <mergeCell ref="AZ180:AZ185"/>
    <mergeCell ref="BA180:BA185"/>
    <mergeCell ref="BB180:BB185"/>
    <mergeCell ref="BC180:BC185"/>
    <mergeCell ref="AT178:AT179"/>
    <mergeCell ref="AU178:AU179"/>
    <mergeCell ref="AV178:AV179"/>
    <mergeCell ref="AW178:AW179"/>
    <mergeCell ref="AX178:AX179"/>
    <mergeCell ref="AY178:AY179"/>
    <mergeCell ref="BF180:BF182"/>
    <mergeCell ref="BG180:BG182"/>
    <mergeCell ref="W181:W182"/>
    <mergeCell ref="X181:X182"/>
    <mergeCell ref="Y181:Y182"/>
    <mergeCell ref="BH180:BH181"/>
    <mergeCell ref="BI180:BI181"/>
    <mergeCell ref="BJ180:BJ185"/>
    <mergeCell ref="BK180:BK185"/>
    <mergeCell ref="BF183:BF185"/>
    <mergeCell ref="BG183:BG185"/>
    <mergeCell ref="AT180:AT185"/>
    <mergeCell ref="AU180:AU185"/>
    <mergeCell ref="AV180:AV185"/>
    <mergeCell ref="AW180:AW185"/>
    <mergeCell ref="AX180:AX185"/>
    <mergeCell ref="AY180:AY185"/>
    <mergeCell ref="BI178:BI179"/>
    <mergeCell ref="BJ178:BJ179"/>
    <mergeCell ref="BK178:BK179"/>
    <mergeCell ref="O181:O182"/>
    <mergeCell ref="P181:P182"/>
    <mergeCell ref="Q181:Q182"/>
    <mergeCell ref="R181:R182"/>
    <mergeCell ref="S181:S182"/>
    <mergeCell ref="T181:T182"/>
    <mergeCell ref="AG181:AG182"/>
    <mergeCell ref="BD181:BD185"/>
    <mergeCell ref="BE181:BE185"/>
    <mergeCell ref="AA181:AA182"/>
    <mergeCell ref="AB181:AB182"/>
    <mergeCell ref="AC181:AC182"/>
    <mergeCell ref="AD181:AD182"/>
    <mergeCell ref="AE181:AE182"/>
    <mergeCell ref="AF181:AF182"/>
    <mergeCell ref="U181:U182"/>
    <mergeCell ref="V181:V182"/>
    <mergeCell ref="I181:I182"/>
    <mergeCell ref="J181:J182"/>
    <mergeCell ref="K181:K182"/>
    <mergeCell ref="L181:L182"/>
    <mergeCell ref="M181:M182"/>
    <mergeCell ref="N181:N182"/>
    <mergeCell ref="B181:B182"/>
    <mergeCell ref="C181:C182"/>
    <mergeCell ref="D181:D182"/>
    <mergeCell ref="E181:E182"/>
    <mergeCell ref="F181:F182"/>
    <mergeCell ref="G181:G182"/>
    <mergeCell ref="Q183:Q184"/>
    <mergeCell ref="R183:R184"/>
    <mergeCell ref="S183:S184"/>
    <mergeCell ref="T183:T184"/>
    <mergeCell ref="I183:I184"/>
    <mergeCell ref="J183:J184"/>
    <mergeCell ref="K183:K184"/>
    <mergeCell ref="L183:L184"/>
    <mergeCell ref="M183:M184"/>
    <mergeCell ref="N183:N184"/>
    <mergeCell ref="B183:B184"/>
    <mergeCell ref="C183:C184"/>
    <mergeCell ref="D183:D184"/>
    <mergeCell ref="E183:E184"/>
    <mergeCell ref="F183:F184"/>
    <mergeCell ref="G183:G184"/>
    <mergeCell ref="H183:H184"/>
    <mergeCell ref="P183:P184"/>
    <mergeCell ref="Z181:Z182"/>
    <mergeCell ref="N185:N186"/>
    <mergeCell ref="O185:O186"/>
    <mergeCell ref="AR184:AR185"/>
    <mergeCell ref="AS184:AS185"/>
    <mergeCell ref="B185:B186"/>
    <mergeCell ref="C185:C186"/>
    <mergeCell ref="D185:D186"/>
    <mergeCell ref="E185:E186"/>
    <mergeCell ref="F185:F186"/>
    <mergeCell ref="G185:G186"/>
    <mergeCell ref="H185:H186"/>
    <mergeCell ref="I185:I186"/>
    <mergeCell ref="AG183:AG184"/>
    <mergeCell ref="AM183:AM184"/>
    <mergeCell ref="AN183:AN184"/>
    <mergeCell ref="AO183:AO184"/>
    <mergeCell ref="AP183:AP184"/>
    <mergeCell ref="AQ183:AQ184"/>
    <mergeCell ref="AA183:AA184"/>
    <mergeCell ref="AB183:AB184"/>
    <mergeCell ref="AC183:AC184"/>
    <mergeCell ref="AD183:AD184"/>
    <mergeCell ref="AE183:AE184"/>
    <mergeCell ref="AF183:AF184"/>
    <mergeCell ref="U183:U184"/>
    <mergeCell ref="V183:V184"/>
    <mergeCell ref="W183:W184"/>
    <mergeCell ref="X183:X184"/>
    <mergeCell ref="Y183:Y184"/>
    <mergeCell ref="Z183:Z184"/>
    <mergeCell ref="O183:O184"/>
    <mergeCell ref="AW190:AW195"/>
    <mergeCell ref="AM185:AM186"/>
    <mergeCell ref="AN185:AN186"/>
    <mergeCell ref="AO185:AO186"/>
    <mergeCell ref="AP185:AP186"/>
    <mergeCell ref="AQ185:AQ186"/>
    <mergeCell ref="C188:AG188"/>
    <mergeCell ref="AH188:AL189"/>
    <mergeCell ref="AM188:AO189"/>
    <mergeCell ref="AP188:AQ189"/>
    <mergeCell ref="AB185:AB186"/>
    <mergeCell ref="AC185:AC186"/>
    <mergeCell ref="AD185:AD186"/>
    <mergeCell ref="AE185:AE186"/>
    <mergeCell ref="AF185:AF186"/>
    <mergeCell ref="AG185:AG186"/>
    <mergeCell ref="V185:V186"/>
    <mergeCell ref="W185:W186"/>
    <mergeCell ref="X185:X186"/>
    <mergeCell ref="Y185:Y186"/>
    <mergeCell ref="Z185:Z186"/>
    <mergeCell ref="AA185:AA186"/>
    <mergeCell ref="P185:P186"/>
    <mergeCell ref="Q185:Q186"/>
    <mergeCell ref="R185:R186"/>
    <mergeCell ref="S185:S186"/>
    <mergeCell ref="T185:T186"/>
    <mergeCell ref="U185:U186"/>
    <mergeCell ref="J185:J186"/>
    <mergeCell ref="K185:K186"/>
    <mergeCell ref="L185:L186"/>
    <mergeCell ref="M185:M186"/>
    <mergeCell ref="AQ193:AQ194"/>
    <mergeCell ref="AR194:AR195"/>
    <mergeCell ref="AS194:AS195"/>
    <mergeCell ref="AQ195:AQ196"/>
    <mergeCell ref="BF188:BF189"/>
    <mergeCell ref="BG188:BG189"/>
    <mergeCell ref="BI188:BI189"/>
    <mergeCell ref="BJ188:BJ189"/>
    <mergeCell ref="BK188:BK189"/>
    <mergeCell ref="AH190:AH191"/>
    <mergeCell ref="AI190:AI191"/>
    <mergeCell ref="AJ190:AJ191"/>
    <mergeCell ref="AK190:AK191"/>
    <mergeCell ref="AL190:AL191"/>
    <mergeCell ref="AX188:AX189"/>
    <mergeCell ref="AY188:AY189"/>
    <mergeCell ref="AZ188:AZ189"/>
    <mergeCell ref="BC188:BC189"/>
    <mergeCell ref="BD188:BD190"/>
    <mergeCell ref="BE188:BE190"/>
    <mergeCell ref="AX190:AX195"/>
    <mergeCell ref="AY190:AY195"/>
    <mergeCell ref="AZ190:AZ195"/>
    <mergeCell ref="BA190:BA195"/>
    <mergeCell ref="AR188:AR190"/>
    <mergeCell ref="AS188:AS190"/>
    <mergeCell ref="AT188:AT189"/>
    <mergeCell ref="AU188:AU189"/>
    <mergeCell ref="BJ190:BJ195"/>
    <mergeCell ref="BK190:BK195"/>
    <mergeCell ref="AV188:AV189"/>
    <mergeCell ref="AW188:AW189"/>
    <mergeCell ref="B191:B192"/>
    <mergeCell ref="C191:C192"/>
    <mergeCell ref="D191:D192"/>
    <mergeCell ref="E191:E192"/>
    <mergeCell ref="F191:F192"/>
    <mergeCell ref="G191:G192"/>
    <mergeCell ref="H191:H192"/>
    <mergeCell ref="I191:I192"/>
    <mergeCell ref="BB190:BB195"/>
    <mergeCell ref="BC190:BC195"/>
    <mergeCell ref="BF190:BF192"/>
    <mergeCell ref="BG190:BG192"/>
    <mergeCell ref="BH190:BH191"/>
    <mergeCell ref="BI190:BI191"/>
    <mergeCell ref="BD191:BD195"/>
    <mergeCell ref="BE191:BE195"/>
    <mergeCell ref="BF193:BF195"/>
    <mergeCell ref="BG193:BG195"/>
    <mergeCell ref="AM190:AM192"/>
    <mergeCell ref="AN190:AN192"/>
    <mergeCell ref="AP193:AP194"/>
    <mergeCell ref="Z193:Z194"/>
    <mergeCell ref="AA193:AA194"/>
    <mergeCell ref="AB193:AB194"/>
    <mergeCell ref="AC193:AC194"/>
    <mergeCell ref="AD193:AD194"/>
    <mergeCell ref="AE193:AE194"/>
    <mergeCell ref="T193:T194"/>
    <mergeCell ref="AU190:AU195"/>
    <mergeCell ref="AV190:AV195"/>
    <mergeCell ref="J191:J192"/>
    <mergeCell ref="K191:K192"/>
    <mergeCell ref="L191:L192"/>
    <mergeCell ref="M191:M192"/>
    <mergeCell ref="N191:N192"/>
    <mergeCell ref="O191:O192"/>
    <mergeCell ref="R195:R196"/>
    <mergeCell ref="S195:S196"/>
    <mergeCell ref="H195:H196"/>
    <mergeCell ref="I195:I196"/>
    <mergeCell ref="J195:J196"/>
    <mergeCell ref="K195:K196"/>
    <mergeCell ref="L195:L196"/>
    <mergeCell ref="M195:M196"/>
    <mergeCell ref="AO190:AO192"/>
    <mergeCell ref="AP190:AP192"/>
    <mergeCell ref="AQ190:AQ192"/>
    <mergeCell ref="AT190:AT195"/>
    <mergeCell ref="AB191:AB192"/>
    <mergeCell ref="AC191:AC192"/>
    <mergeCell ref="AD191:AD192"/>
    <mergeCell ref="AE191:AE192"/>
    <mergeCell ref="AF191:AF192"/>
    <mergeCell ref="AG191:AG192"/>
    <mergeCell ref="V191:V192"/>
    <mergeCell ref="W191:W192"/>
    <mergeCell ref="X191:X192"/>
    <mergeCell ref="Y191:Y192"/>
    <mergeCell ref="Z191:Z192"/>
    <mergeCell ref="AA191:AA192"/>
    <mergeCell ref="P191:P192"/>
    <mergeCell ref="Q191:Q192"/>
    <mergeCell ref="R191:R192"/>
    <mergeCell ref="S191:S192"/>
    <mergeCell ref="T191:T192"/>
    <mergeCell ref="U191:U192"/>
    <mergeCell ref="AN193:AN194"/>
    <mergeCell ref="AO193:AO194"/>
    <mergeCell ref="B195:B196"/>
    <mergeCell ref="C195:C196"/>
    <mergeCell ref="D195:D196"/>
    <mergeCell ref="E195:E196"/>
    <mergeCell ref="F195:F196"/>
    <mergeCell ref="G195:G196"/>
    <mergeCell ref="AF193:AF194"/>
    <mergeCell ref="AG193:AG194"/>
    <mergeCell ref="AM193:AM194"/>
    <mergeCell ref="H193:H194"/>
    <mergeCell ref="I193:I194"/>
    <mergeCell ref="J193:J194"/>
    <mergeCell ref="K193:K194"/>
    <mergeCell ref="L193:L194"/>
    <mergeCell ref="M193:M194"/>
    <mergeCell ref="B193:B194"/>
    <mergeCell ref="C193:C194"/>
    <mergeCell ref="D193:D194"/>
    <mergeCell ref="E193:E194"/>
    <mergeCell ref="F193:F194"/>
    <mergeCell ref="G193:G194"/>
    <mergeCell ref="U193:U194"/>
    <mergeCell ref="V193:V194"/>
    <mergeCell ref="W193:W194"/>
    <mergeCell ref="X193:X194"/>
    <mergeCell ref="Y193:Y194"/>
    <mergeCell ref="N193:N194"/>
    <mergeCell ref="O193:O194"/>
    <mergeCell ref="P193:P194"/>
    <mergeCell ref="Q193:Q194"/>
    <mergeCell ref="R193:R194"/>
    <mergeCell ref="S193:S194"/>
    <mergeCell ref="C198:AG198"/>
    <mergeCell ref="AH198:AL199"/>
    <mergeCell ref="AM198:AO199"/>
    <mergeCell ref="AP198:AQ199"/>
    <mergeCell ref="AR198:AR200"/>
    <mergeCell ref="AS198:AS200"/>
    <mergeCell ref="AO200:AO202"/>
    <mergeCell ref="AP200:AP202"/>
    <mergeCell ref="AQ200:AQ202"/>
    <mergeCell ref="H201:H202"/>
    <mergeCell ref="AF195:AF196"/>
    <mergeCell ref="AG195:AG196"/>
    <mergeCell ref="AM195:AM196"/>
    <mergeCell ref="AN195:AN196"/>
    <mergeCell ref="AO195:AO196"/>
    <mergeCell ref="AP195:AP196"/>
    <mergeCell ref="Z195:Z196"/>
    <mergeCell ref="AA195:AA196"/>
    <mergeCell ref="AB195:AB196"/>
    <mergeCell ref="AC195:AC196"/>
    <mergeCell ref="AD195:AD196"/>
    <mergeCell ref="AE195:AE196"/>
    <mergeCell ref="T195:T196"/>
    <mergeCell ref="U195:U196"/>
    <mergeCell ref="V195:V196"/>
    <mergeCell ref="W195:W196"/>
    <mergeCell ref="X195:X196"/>
    <mergeCell ref="Y195:Y196"/>
    <mergeCell ref="N195:N196"/>
    <mergeCell ref="O195:O196"/>
    <mergeCell ref="P195:P196"/>
    <mergeCell ref="Q195:Q196"/>
    <mergeCell ref="AH200:AH201"/>
    <mergeCell ref="AI200:AI201"/>
    <mergeCell ref="AJ200:AJ201"/>
    <mergeCell ref="AK200:AK201"/>
    <mergeCell ref="AL200:AL201"/>
    <mergeCell ref="AM200:AM202"/>
    <mergeCell ref="AN200:AN202"/>
    <mergeCell ref="AZ198:AZ199"/>
    <mergeCell ref="BC198:BC199"/>
    <mergeCell ref="BD198:BD200"/>
    <mergeCell ref="BE198:BE200"/>
    <mergeCell ref="BF198:BF199"/>
    <mergeCell ref="BG198:BG199"/>
    <mergeCell ref="AZ200:AZ205"/>
    <mergeCell ref="BA200:BA205"/>
    <mergeCell ref="BB200:BB205"/>
    <mergeCell ref="BC200:BC205"/>
    <mergeCell ref="AT198:AT199"/>
    <mergeCell ref="AU198:AU199"/>
    <mergeCell ref="AV198:AV199"/>
    <mergeCell ref="AW198:AW199"/>
    <mergeCell ref="AX198:AX199"/>
    <mergeCell ref="AY198:AY199"/>
    <mergeCell ref="BF200:BF202"/>
    <mergeCell ref="BG200:BG202"/>
    <mergeCell ref="W201:W202"/>
    <mergeCell ref="X201:X202"/>
    <mergeCell ref="Y201:Y202"/>
    <mergeCell ref="BH200:BH201"/>
    <mergeCell ref="BI200:BI201"/>
    <mergeCell ref="BJ200:BJ205"/>
    <mergeCell ref="BK200:BK205"/>
    <mergeCell ref="BF203:BF205"/>
    <mergeCell ref="BG203:BG205"/>
    <mergeCell ref="AT200:AT205"/>
    <mergeCell ref="AU200:AU205"/>
    <mergeCell ref="AV200:AV205"/>
    <mergeCell ref="AW200:AW205"/>
    <mergeCell ref="AX200:AX205"/>
    <mergeCell ref="AY200:AY205"/>
    <mergeCell ref="BI198:BI199"/>
    <mergeCell ref="BJ198:BJ199"/>
    <mergeCell ref="BK198:BK199"/>
    <mergeCell ref="O201:O202"/>
    <mergeCell ref="P201:P202"/>
    <mergeCell ref="Q201:Q202"/>
    <mergeCell ref="R201:R202"/>
    <mergeCell ref="S201:S202"/>
    <mergeCell ref="T201:T202"/>
    <mergeCell ref="AG201:AG202"/>
    <mergeCell ref="BD201:BD205"/>
    <mergeCell ref="BE201:BE205"/>
    <mergeCell ref="AA201:AA202"/>
    <mergeCell ref="AB201:AB202"/>
    <mergeCell ref="AC201:AC202"/>
    <mergeCell ref="AD201:AD202"/>
    <mergeCell ref="AE201:AE202"/>
    <mergeCell ref="AF201:AF202"/>
    <mergeCell ref="U201:U202"/>
    <mergeCell ref="V201:V202"/>
    <mergeCell ref="I201:I202"/>
    <mergeCell ref="J201:J202"/>
    <mergeCell ref="K201:K202"/>
    <mergeCell ref="L201:L202"/>
    <mergeCell ref="M201:M202"/>
    <mergeCell ref="N201:N202"/>
    <mergeCell ref="B201:B202"/>
    <mergeCell ref="C201:C202"/>
    <mergeCell ref="D201:D202"/>
    <mergeCell ref="E201:E202"/>
    <mergeCell ref="F201:F202"/>
    <mergeCell ref="G201:G202"/>
    <mergeCell ref="Q203:Q204"/>
    <mergeCell ref="R203:R204"/>
    <mergeCell ref="S203:S204"/>
    <mergeCell ref="T203:T204"/>
    <mergeCell ref="I203:I204"/>
    <mergeCell ref="J203:J204"/>
    <mergeCell ref="K203:K204"/>
    <mergeCell ref="L203:L204"/>
    <mergeCell ref="M203:M204"/>
    <mergeCell ref="N203:N204"/>
    <mergeCell ref="B203:B204"/>
    <mergeCell ref="C203:C204"/>
    <mergeCell ref="D203:D204"/>
    <mergeCell ref="E203:E204"/>
    <mergeCell ref="F203:F204"/>
    <mergeCell ref="G203:G204"/>
    <mergeCell ref="H203:H204"/>
    <mergeCell ref="P203:P204"/>
    <mergeCell ref="Z201:Z202"/>
    <mergeCell ref="N205:N206"/>
    <mergeCell ref="O205:O206"/>
    <mergeCell ref="AR204:AR205"/>
    <mergeCell ref="AS204:AS205"/>
    <mergeCell ref="B205:B206"/>
    <mergeCell ref="C205:C206"/>
    <mergeCell ref="D205:D206"/>
    <mergeCell ref="E205:E206"/>
    <mergeCell ref="F205:F206"/>
    <mergeCell ref="G205:G206"/>
    <mergeCell ref="H205:H206"/>
    <mergeCell ref="I205:I206"/>
    <mergeCell ref="AG203:AG204"/>
    <mergeCell ref="AM203:AM204"/>
    <mergeCell ref="AN203:AN204"/>
    <mergeCell ref="AO203:AO204"/>
    <mergeCell ref="AP203:AP204"/>
    <mergeCell ref="AQ203:AQ204"/>
    <mergeCell ref="AA203:AA204"/>
    <mergeCell ref="AB203:AB204"/>
    <mergeCell ref="AC203:AC204"/>
    <mergeCell ref="AD203:AD204"/>
    <mergeCell ref="AE203:AE204"/>
    <mergeCell ref="AF203:AF204"/>
    <mergeCell ref="U203:U204"/>
    <mergeCell ref="V203:V204"/>
    <mergeCell ref="W203:W204"/>
    <mergeCell ref="X203:X204"/>
    <mergeCell ref="Y203:Y204"/>
    <mergeCell ref="Z203:Z204"/>
    <mergeCell ref="O203:O204"/>
    <mergeCell ref="AW210:AW215"/>
    <mergeCell ref="AM205:AM206"/>
    <mergeCell ref="AN205:AN206"/>
    <mergeCell ref="AO205:AO206"/>
    <mergeCell ref="AP205:AP206"/>
    <mergeCell ref="AQ205:AQ206"/>
    <mergeCell ref="C208:AG208"/>
    <mergeCell ref="AH208:AL209"/>
    <mergeCell ref="AM208:AO209"/>
    <mergeCell ref="AP208:AQ209"/>
    <mergeCell ref="AB205:AB206"/>
    <mergeCell ref="AC205:AC206"/>
    <mergeCell ref="AD205:AD206"/>
    <mergeCell ref="AE205:AE206"/>
    <mergeCell ref="AF205:AF206"/>
    <mergeCell ref="AG205:AG206"/>
    <mergeCell ref="V205:V206"/>
    <mergeCell ref="W205:W206"/>
    <mergeCell ref="X205:X206"/>
    <mergeCell ref="Y205:Y206"/>
    <mergeCell ref="Z205:Z206"/>
    <mergeCell ref="AA205:AA206"/>
    <mergeCell ref="P205:P206"/>
    <mergeCell ref="Q205:Q206"/>
    <mergeCell ref="R205:R206"/>
    <mergeCell ref="S205:S206"/>
    <mergeCell ref="T205:T206"/>
    <mergeCell ref="U205:U206"/>
    <mergeCell ref="J205:J206"/>
    <mergeCell ref="K205:K206"/>
    <mergeCell ref="L205:L206"/>
    <mergeCell ref="M205:M206"/>
    <mergeCell ref="AQ213:AQ214"/>
    <mergeCell ref="AR214:AR215"/>
    <mergeCell ref="AS214:AS215"/>
    <mergeCell ref="AQ215:AQ216"/>
    <mergeCell ref="BF208:BF209"/>
    <mergeCell ref="BG208:BG209"/>
    <mergeCell ref="BI208:BI209"/>
    <mergeCell ref="BJ208:BJ209"/>
    <mergeCell ref="BK208:BK209"/>
    <mergeCell ref="AH210:AH211"/>
    <mergeCell ref="AI210:AI211"/>
    <mergeCell ref="AJ210:AJ211"/>
    <mergeCell ref="AK210:AK211"/>
    <mergeCell ref="AL210:AL211"/>
    <mergeCell ref="AX208:AX209"/>
    <mergeCell ref="AY208:AY209"/>
    <mergeCell ref="AZ208:AZ209"/>
    <mergeCell ref="BC208:BC209"/>
    <mergeCell ref="BD208:BD210"/>
    <mergeCell ref="BE208:BE210"/>
    <mergeCell ref="AX210:AX215"/>
    <mergeCell ref="AY210:AY215"/>
    <mergeCell ref="AZ210:AZ215"/>
    <mergeCell ref="BA210:BA215"/>
    <mergeCell ref="AR208:AR210"/>
    <mergeCell ref="AS208:AS210"/>
    <mergeCell ref="AT208:AT209"/>
    <mergeCell ref="AU208:AU209"/>
    <mergeCell ref="BJ210:BJ215"/>
    <mergeCell ref="BK210:BK215"/>
    <mergeCell ref="AV208:AV209"/>
    <mergeCell ref="AW208:AW209"/>
    <mergeCell ref="B211:B212"/>
    <mergeCell ref="C211:C212"/>
    <mergeCell ref="D211:D212"/>
    <mergeCell ref="E211:E212"/>
    <mergeCell ref="F211:F212"/>
    <mergeCell ref="G211:G212"/>
    <mergeCell ref="H211:H212"/>
    <mergeCell ref="I211:I212"/>
    <mergeCell ref="BB210:BB215"/>
    <mergeCell ref="BC210:BC215"/>
    <mergeCell ref="BF210:BF212"/>
    <mergeCell ref="BG210:BG212"/>
    <mergeCell ref="BH210:BH211"/>
    <mergeCell ref="BI210:BI211"/>
    <mergeCell ref="BD211:BD215"/>
    <mergeCell ref="BE211:BE215"/>
    <mergeCell ref="BF213:BF215"/>
    <mergeCell ref="BG213:BG215"/>
    <mergeCell ref="AM210:AM212"/>
    <mergeCell ref="AN210:AN212"/>
    <mergeCell ref="AP213:AP214"/>
    <mergeCell ref="Z213:Z214"/>
    <mergeCell ref="AA213:AA214"/>
    <mergeCell ref="AB213:AB214"/>
    <mergeCell ref="AC213:AC214"/>
    <mergeCell ref="AD213:AD214"/>
    <mergeCell ref="AE213:AE214"/>
    <mergeCell ref="T213:T214"/>
    <mergeCell ref="AU210:AU215"/>
    <mergeCell ref="AV210:AV215"/>
    <mergeCell ref="J211:J212"/>
    <mergeCell ref="K211:K212"/>
    <mergeCell ref="L211:L212"/>
    <mergeCell ref="M211:M212"/>
    <mergeCell ref="N211:N212"/>
    <mergeCell ref="O211:O212"/>
    <mergeCell ref="R215:R216"/>
    <mergeCell ref="S215:S216"/>
    <mergeCell ref="H215:H216"/>
    <mergeCell ref="I215:I216"/>
    <mergeCell ref="J215:J216"/>
    <mergeCell ref="K215:K216"/>
    <mergeCell ref="L215:L216"/>
    <mergeCell ref="M215:M216"/>
    <mergeCell ref="AO210:AO212"/>
    <mergeCell ref="AP210:AP212"/>
    <mergeCell ref="AQ210:AQ212"/>
    <mergeCell ref="AT210:AT215"/>
    <mergeCell ref="AB211:AB212"/>
    <mergeCell ref="AC211:AC212"/>
    <mergeCell ref="AD211:AD212"/>
    <mergeCell ref="AE211:AE212"/>
    <mergeCell ref="AF211:AF212"/>
    <mergeCell ref="AG211:AG212"/>
    <mergeCell ref="V211:V212"/>
    <mergeCell ref="W211:W212"/>
    <mergeCell ref="X211:X212"/>
    <mergeCell ref="Y211:Y212"/>
    <mergeCell ref="Z211:Z212"/>
    <mergeCell ref="AA211:AA212"/>
    <mergeCell ref="P211:P212"/>
    <mergeCell ref="Q211:Q212"/>
    <mergeCell ref="R211:R212"/>
    <mergeCell ref="S211:S212"/>
    <mergeCell ref="T211:T212"/>
    <mergeCell ref="U211:U212"/>
    <mergeCell ref="AN213:AN214"/>
    <mergeCell ref="AO213:AO214"/>
    <mergeCell ref="B215:B216"/>
    <mergeCell ref="C215:C216"/>
    <mergeCell ref="D215:D216"/>
    <mergeCell ref="E215:E216"/>
    <mergeCell ref="F215:F216"/>
    <mergeCell ref="G215:G216"/>
    <mergeCell ref="AF213:AF214"/>
    <mergeCell ref="AG213:AG214"/>
    <mergeCell ref="AM213:AM214"/>
    <mergeCell ref="H213:H214"/>
    <mergeCell ref="I213:I214"/>
    <mergeCell ref="J213:J214"/>
    <mergeCell ref="K213:K214"/>
    <mergeCell ref="L213:L214"/>
    <mergeCell ref="M213:M214"/>
    <mergeCell ref="B213:B214"/>
    <mergeCell ref="C213:C214"/>
    <mergeCell ref="D213:D214"/>
    <mergeCell ref="E213:E214"/>
    <mergeCell ref="F213:F214"/>
    <mergeCell ref="G213:G214"/>
    <mergeCell ref="U213:U214"/>
    <mergeCell ref="V213:V214"/>
    <mergeCell ref="W213:W214"/>
    <mergeCell ref="X213:X214"/>
    <mergeCell ref="Y213:Y214"/>
    <mergeCell ref="N213:N214"/>
    <mergeCell ref="O213:O214"/>
    <mergeCell ref="P213:P214"/>
    <mergeCell ref="Q213:Q214"/>
    <mergeCell ref="R213:R214"/>
    <mergeCell ref="S213:S214"/>
    <mergeCell ref="C218:AG218"/>
    <mergeCell ref="AH218:AL219"/>
    <mergeCell ref="AM218:AO219"/>
    <mergeCell ref="AP218:AQ219"/>
    <mergeCell ref="AR218:AR220"/>
    <mergeCell ref="AS218:AS220"/>
    <mergeCell ref="AO220:AO222"/>
    <mergeCell ref="AP220:AP222"/>
    <mergeCell ref="AQ220:AQ222"/>
    <mergeCell ref="H221:H222"/>
    <mergeCell ref="AF215:AF216"/>
    <mergeCell ref="AG215:AG216"/>
    <mergeCell ref="AM215:AM216"/>
    <mergeCell ref="AN215:AN216"/>
    <mergeCell ref="AO215:AO216"/>
    <mergeCell ref="AP215:AP216"/>
    <mergeCell ref="Z215:Z216"/>
    <mergeCell ref="AA215:AA216"/>
    <mergeCell ref="AB215:AB216"/>
    <mergeCell ref="AC215:AC216"/>
    <mergeCell ref="AD215:AD216"/>
    <mergeCell ref="AE215:AE216"/>
    <mergeCell ref="T215:T216"/>
    <mergeCell ref="U215:U216"/>
    <mergeCell ref="V215:V216"/>
    <mergeCell ref="W215:W216"/>
    <mergeCell ref="X215:X216"/>
    <mergeCell ref="Y215:Y216"/>
    <mergeCell ref="N215:N216"/>
    <mergeCell ref="O215:O216"/>
    <mergeCell ref="P215:P216"/>
    <mergeCell ref="Q215:Q216"/>
    <mergeCell ref="AH220:AH221"/>
    <mergeCell ref="AI220:AI221"/>
    <mergeCell ref="AJ220:AJ221"/>
    <mergeCell ref="AK220:AK221"/>
    <mergeCell ref="AL220:AL221"/>
    <mergeCell ref="AM220:AM222"/>
    <mergeCell ref="AN220:AN222"/>
    <mergeCell ref="AZ218:AZ219"/>
    <mergeCell ref="BC218:BC219"/>
    <mergeCell ref="BD218:BD220"/>
    <mergeCell ref="BE218:BE220"/>
    <mergeCell ref="BF218:BF219"/>
    <mergeCell ref="BG218:BG219"/>
    <mergeCell ref="AZ220:AZ225"/>
    <mergeCell ref="BA220:BA225"/>
    <mergeCell ref="BB220:BB225"/>
    <mergeCell ref="BC220:BC225"/>
    <mergeCell ref="AT218:AT219"/>
    <mergeCell ref="AU218:AU219"/>
    <mergeCell ref="AV218:AV219"/>
    <mergeCell ref="AW218:AW219"/>
    <mergeCell ref="AX218:AX219"/>
    <mergeCell ref="AY218:AY219"/>
    <mergeCell ref="BF220:BF222"/>
    <mergeCell ref="BG220:BG222"/>
    <mergeCell ref="W221:W222"/>
    <mergeCell ref="X221:X222"/>
    <mergeCell ref="Y221:Y222"/>
    <mergeCell ref="BH220:BH221"/>
    <mergeCell ref="BI220:BI221"/>
    <mergeCell ref="BJ220:BJ225"/>
    <mergeCell ref="BK220:BK225"/>
    <mergeCell ref="BF223:BF225"/>
    <mergeCell ref="BG223:BG225"/>
    <mergeCell ref="AT220:AT225"/>
    <mergeCell ref="AU220:AU225"/>
    <mergeCell ref="AV220:AV225"/>
    <mergeCell ref="AW220:AW225"/>
    <mergeCell ref="AX220:AX225"/>
    <mergeCell ref="AY220:AY225"/>
    <mergeCell ref="BI218:BI219"/>
    <mergeCell ref="BJ218:BJ219"/>
    <mergeCell ref="BK218:BK219"/>
    <mergeCell ref="O221:O222"/>
    <mergeCell ref="P221:P222"/>
    <mergeCell ref="Q221:Q222"/>
    <mergeCell ref="R221:R222"/>
    <mergeCell ref="S221:S222"/>
    <mergeCell ref="T221:T222"/>
    <mergeCell ref="AG221:AG222"/>
    <mergeCell ref="BD221:BD225"/>
    <mergeCell ref="BE221:BE225"/>
    <mergeCell ref="AA221:AA222"/>
    <mergeCell ref="AB221:AB222"/>
    <mergeCell ref="AC221:AC222"/>
    <mergeCell ref="AD221:AD222"/>
    <mergeCell ref="AE221:AE222"/>
    <mergeCell ref="AF221:AF222"/>
    <mergeCell ref="U221:U222"/>
    <mergeCell ref="V221:V222"/>
    <mergeCell ref="I221:I222"/>
    <mergeCell ref="J221:J222"/>
    <mergeCell ref="K221:K222"/>
    <mergeCell ref="L221:L222"/>
    <mergeCell ref="M221:M222"/>
    <mergeCell ref="N221:N222"/>
    <mergeCell ref="B221:B222"/>
    <mergeCell ref="C221:C222"/>
    <mergeCell ref="D221:D222"/>
    <mergeCell ref="E221:E222"/>
    <mergeCell ref="F221:F222"/>
    <mergeCell ref="G221:G222"/>
    <mergeCell ref="Q223:Q224"/>
    <mergeCell ref="R223:R224"/>
    <mergeCell ref="S223:S224"/>
    <mergeCell ref="T223:T224"/>
    <mergeCell ref="I223:I224"/>
    <mergeCell ref="J223:J224"/>
    <mergeCell ref="K223:K224"/>
    <mergeCell ref="L223:L224"/>
    <mergeCell ref="M223:M224"/>
    <mergeCell ref="N223:N224"/>
    <mergeCell ref="B223:B224"/>
    <mergeCell ref="C223:C224"/>
    <mergeCell ref="D223:D224"/>
    <mergeCell ref="E223:E224"/>
    <mergeCell ref="F223:F224"/>
    <mergeCell ref="G223:G224"/>
    <mergeCell ref="H223:H224"/>
    <mergeCell ref="P223:P224"/>
    <mergeCell ref="Z221:Z222"/>
    <mergeCell ref="N225:N226"/>
    <mergeCell ref="O225:O226"/>
    <mergeCell ref="AR224:AR225"/>
    <mergeCell ref="AS224:AS225"/>
    <mergeCell ref="B225:B226"/>
    <mergeCell ref="C225:C226"/>
    <mergeCell ref="D225:D226"/>
    <mergeCell ref="E225:E226"/>
    <mergeCell ref="F225:F226"/>
    <mergeCell ref="G225:G226"/>
    <mergeCell ref="H225:H226"/>
    <mergeCell ref="I225:I226"/>
    <mergeCell ref="AG223:AG224"/>
    <mergeCell ref="AM223:AM224"/>
    <mergeCell ref="AN223:AN224"/>
    <mergeCell ref="AO223:AO224"/>
    <mergeCell ref="AP223:AP224"/>
    <mergeCell ref="AQ223:AQ224"/>
    <mergeCell ref="AA223:AA224"/>
    <mergeCell ref="AB223:AB224"/>
    <mergeCell ref="AC223:AC224"/>
    <mergeCell ref="AD223:AD224"/>
    <mergeCell ref="AE223:AE224"/>
    <mergeCell ref="AF223:AF224"/>
    <mergeCell ref="U223:U224"/>
    <mergeCell ref="V223:V224"/>
    <mergeCell ref="W223:W224"/>
    <mergeCell ref="X223:X224"/>
    <mergeCell ref="Y223:Y224"/>
    <mergeCell ref="Z223:Z224"/>
    <mergeCell ref="O223:O224"/>
    <mergeCell ref="AW230:AW235"/>
    <mergeCell ref="AM225:AM226"/>
    <mergeCell ref="AN225:AN226"/>
    <mergeCell ref="AO225:AO226"/>
    <mergeCell ref="AP225:AP226"/>
    <mergeCell ref="AQ225:AQ226"/>
    <mergeCell ref="C228:AG228"/>
    <mergeCell ref="AH228:AL229"/>
    <mergeCell ref="AM228:AO229"/>
    <mergeCell ref="AP228:AQ229"/>
    <mergeCell ref="AB225:AB226"/>
    <mergeCell ref="AC225:AC226"/>
    <mergeCell ref="AD225:AD226"/>
    <mergeCell ref="AE225:AE226"/>
    <mergeCell ref="AF225:AF226"/>
    <mergeCell ref="AG225:AG226"/>
    <mergeCell ref="V225:V226"/>
    <mergeCell ref="W225:W226"/>
    <mergeCell ref="X225:X226"/>
    <mergeCell ref="Y225:Y226"/>
    <mergeCell ref="Z225:Z226"/>
    <mergeCell ref="AA225:AA226"/>
    <mergeCell ref="P225:P226"/>
    <mergeCell ref="Q225:Q226"/>
    <mergeCell ref="R225:R226"/>
    <mergeCell ref="S225:S226"/>
    <mergeCell ref="T225:T226"/>
    <mergeCell ref="U225:U226"/>
    <mergeCell ref="J225:J226"/>
    <mergeCell ref="K225:K226"/>
    <mergeCell ref="L225:L226"/>
    <mergeCell ref="M225:M226"/>
    <mergeCell ref="AQ233:AQ234"/>
    <mergeCell ref="AR234:AR235"/>
    <mergeCell ref="AS234:AS235"/>
    <mergeCell ref="AQ235:AQ236"/>
    <mergeCell ref="BF228:BF229"/>
    <mergeCell ref="BG228:BG229"/>
    <mergeCell ref="BI228:BI229"/>
    <mergeCell ref="BJ228:BJ229"/>
    <mergeCell ref="BK228:BK229"/>
    <mergeCell ref="AH230:AH231"/>
    <mergeCell ref="AI230:AI231"/>
    <mergeCell ref="AJ230:AJ231"/>
    <mergeCell ref="AK230:AK231"/>
    <mergeCell ref="AL230:AL231"/>
    <mergeCell ref="AX228:AX229"/>
    <mergeCell ref="AY228:AY229"/>
    <mergeCell ref="AZ228:AZ229"/>
    <mergeCell ref="BC228:BC229"/>
    <mergeCell ref="BD228:BD230"/>
    <mergeCell ref="BE228:BE230"/>
    <mergeCell ref="AX230:AX235"/>
    <mergeCell ref="AY230:AY235"/>
    <mergeCell ref="AZ230:AZ235"/>
    <mergeCell ref="BA230:BA235"/>
    <mergeCell ref="AR228:AR230"/>
    <mergeCell ref="AS228:AS230"/>
    <mergeCell ref="AT228:AT229"/>
    <mergeCell ref="AU228:AU229"/>
    <mergeCell ref="BJ230:BJ235"/>
    <mergeCell ref="BK230:BK235"/>
    <mergeCell ref="AV228:AV229"/>
    <mergeCell ref="AW228:AW229"/>
    <mergeCell ref="B231:B232"/>
    <mergeCell ref="C231:C232"/>
    <mergeCell ref="D231:D232"/>
    <mergeCell ref="E231:E232"/>
    <mergeCell ref="F231:F232"/>
    <mergeCell ref="G231:G232"/>
    <mergeCell ref="H231:H232"/>
    <mergeCell ref="I231:I232"/>
    <mergeCell ref="BB230:BB235"/>
    <mergeCell ref="BC230:BC235"/>
    <mergeCell ref="BF230:BF232"/>
    <mergeCell ref="BG230:BG232"/>
    <mergeCell ref="BH230:BH231"/>
    <mergeCell ref="BI230:BI231"/>
    <mergeCell ref="BD231:BD235"/>
    <mergeCell ref="BE231:BE235"/>
    <mergeCell ref="BF233:BF235"/>
    <mergeCell ref="BG233:BG235"/>
    <mergeCell ref="AM230:AM232"/>
    <mergeCell ref="AN230:AN232"/>
    <mergeCell ref="AP233:AP234"/>
    <mergeCell ref="Z233:Z234"/>
    <mergeCell ref="AA233:AA234"/>
    <mergeCell ref="AB233:AB234"/>
    <mergeCell ref="AC233:AC234"/>
    <mergeCell ref="AD233:AD234"/>
    <mergeCell ref="AE233:AE234"/>
    <mergeCell ref="T233:T234"/>
    <mergeCell ref="AU230:AU235"/>
    <mergeCell ref="AV230:AV235"/>
    <mergeCell ref="J231:J232"/>
    <mergeCell ref="K231:K232"/>
    <mergeCell ref="L231:L232"/>
    <mergeCell ref="M231:M232"/>
    <mergeCell ref="N231:N232"/>
    <mergeCell ref="O231:O232"/>
    <mergeCell ref="R235:R236"/>
    <mergeCell ref="S235:S236"/>
    <mergeCell ref="H235:H236"/>
    <mergeCell ref="I235:I236"/>
    <mergeCell ref="J235:J236"/>
    <mergeCell ref="K235:K236"/>
    <mergeCell ref="L235:L236"/>
    <mergeCell ref="M235:M236"/>
    <mergeCell ref="AO230:AO232"/>
    <mergeCell ref="AP230:AP232"/>
    <mergeCell ref="AQ230:AQ232"/>
    <mergeCell ref="AT230:AT235"/>
    <mergeCell ref="AB231:AB232"/>
    <mergeCell ref="AC231:AC232"/>
    <mergeCell ref="AD231:AD232"/>
    <mergeCell ref="AE231:AE232"/>
    <mergeCell ref="AF231:AF232"/>
    <mergeCell ref="AG231:AG232"/>
    <mergeCell ref="V231:V232"/>
    <mergeCell ref="W231:W232"/>
    <mergeCell ref="X231:X232"/>
    <mergeCell ref="Y231:Y232"/>
    <mergeCell ref="Z231:Z232"/>
    <mergeCell ref="AA231:AA232"/>
    <mergeCell ref="P231:P232"/>
    <mergeCell ref="Q231:Q232"/>
    <mergeCell ref="R231:R232"/>
    <mergeCell ref="S231:S232"/>
    <mergeCell ref="T231:T232"/>
    <mergeCell ref="U231:U232"/>
    <mergeCell ref="AN233:AN234"/>
    <mergeCell ref="AO233:AO234"/>
    <mergeCell ref="B235:B236"/>
    <mergeCell ref="C235:C236"/>
    <mergeCell ref="D235:D236"/>
    <mergeCell ref="E235:E236"/>
    <mergeCell ref="F235:F236"/>
    <mergeCell ref="G235:G236"/>
    <mergeCell ref="AF233:AF234"/>
    <mergeCell ref="AG233:AG234"/>
    <mergeCell ref="AM233:AM234"/>
    <mergeCell ref="H233:H234"/>
    <mergeCell ref="I233:I234"/>
    <mergeCell ref="J233:J234"/>
    <mergeCell ref="K233:K234"/>
    <mergeCell ref="L233:L234"/>
    <mergeCell ref="M233:M234"/>
    <mergeCell ref="B233:B234"/>
    <mergeCell ref="C233:C234"/>
    <mergeCell ref="D233:D234"/>
    <mergeCell ref="E233:E234"/>
    <mergeCell ref="F233:F234"/>
    <mergeCell ref="G233:G234"/>
    <mergeCell ref="U233:U234"/>
    <mergeCell ref="V233:V234"/>
    <mergeCell ref="W233:W234"/>
    <mergeCell ref="X233:X234"/>
    <mergeCell ref="Y233:Y234"/>
    <mergeCell ref="N233:N234"/>
    <mergeCell ref="O233:O234"/>
    <mergeCell ref="P233:P234"/>
    <mergeCell ref="Q233:Q234"/>
    <mergeCell ref="R233:R234"/>
    <mergeCell ref="S233:S234"/>
    <mergeCell ref="C238:AG238"/>
    <mergeCell ref="AH238:AL239"/>
    <mergeCell ref="AM238:AO239"/>
    <mergeCell ref="AP238:AQ239"/>
    <mergeCell ref="AR238:AR240"/>
    <mergeCell ref="AS238:AS240"/>
    <mergeCell ref="AO240:AO242"/>
    <mergeCell ref="AP240:AP242"/>
    <mergeCell ref="AQ240:AQ242"/>
    <mergeCell ref="H241:H242"/>
    <mergeCell ref="AF235:AF236"/>
    <mergeCell ref="AG235:AG236"/>
    <mergeCell ref="AM235:AM236"/>
    <mergeCell ref="AN235:AN236"/>
    <mergeCell ref="AO235:AO236"/>
    <mergeCell ref="AP235:AP236"/>
    <mergeCell ref="Z235:Z236"/>
    <mergeCell ref="AA235:AA236"/>
    <mergeCell ref="AB235:AB236"/>
    <mergeCell ref="AC235:AC236"/>
    <mergeCell ref="AD235:AD236"/>
    <mergeCell ref="AE235:AE236"/>
    <mergeCell ref="T235:T236"/>
    <mergeCell ref="U235:U236"/>
    <mergeCell ref="V235:V236"/>
    <mergeCell ref="W235:W236"/>
    <mergeCell ref="X235:X236"/>
    <mergeCell ref="Y235:Y236"/>
    <mergeCell ref="N235:N236"/>
    <mergeCell ref="O235:O236"/>
    <mergeCell ref="P235:P236"/>
    <mergeCell ref="Q235:Q236"/>
    <mergeCell ref="AH240:AH241"/>
    <mergeCell ref="AI240:AI241"/>
    <mergeCell ref="AJ240:AJ241"/>
    <mergeCell ref="AK240:AK241"/>
    <mergeCell ref="AL240:AL241"/>
    <mergeCell ref="AM240:AM242"/>
    <mergeCell ref="AN240:AN242"/>
    <mergeCell ref="AZ238:AZ239"/>
    <mergeCell ref="BC238:BC239"/>
    <mergeCell ref="BD238:BD240"/>
    <mergeCell ref="BE238:BE240"/>
    <mergeCell ref="BF238:BF239"/>
    <mergeCell ref="BG238:BG239"/>
    <mergeCell ref="AZ240:AZ245"/>
    <mergeCell ref="BA240:BA245"/>
    <mergeCell ref="BB240:BB245"/>
    <mergeCell ref="BC240:BC245"/>
    <mergeCell ref="AT238:AT239"/>
    <mergeCell ref="AU238:AU239"/>
    <mergeCell ref="AV238:AV239"/>
    <mergeCell ref="AW238:AW239"/>
    <mergeCell ref="AX238:AX239"/>
    <mergeCell ref="AY238:AY239"/>
    <mergeCell ref="BF240:BF242"/>
    <mergeCell ref="BG240:BG242"/>
    <mergeCell ref="W241:W242"/>
    <mergeCell ref="X241:X242"/>
    <mergeCell ref="Y241:Y242"/>
    <mergeCell ref="BH240:BH241"/>
    <mergeCell ref="BI240:BI241"/>
    <mergeCell ref="BJ240:BJ245"/>
    <mergeCell ref="BK240:BK245"/>
    <mergeCell ref="BF243:BF245"/>
    <mergeCell ref="BG243:BG245"/>
    <mergeCell ref="AT240:AT245"/>
    <mergeCell ref="AU240:AU245"/>
    <mergeCell ref="AV240:AV245"/>
    <mergeCell ref="AW240:AW245"/>
    <mergeCell ref="AX240:AX245"/>
    <mergeCell ref="AY240:AY245"/>
    <mergeCell ref="BI238:BI239"/>
    <mergeCell ref="BJ238:BJ239"/>
    <mergeCell ref="BK238:BK239"/>
    <mergeCell ref="O241:O242"/>
    <mergeCell ref="P241:P242"/>
    <mergeCell ref="Q241:Q242"/>
    <mergeCell ref="R241:R242"/>
    <mergeCell ref="S241:S242"/>
    <mergeCell ref="T241:T242"/>
    <mergeCell ref="AG241:AG242"/>
    <mergeCell ref="BD241:BD245"/>
    <mergeCell ref="BE241:BE245"/>
    <mergeCell ref="AA241:AA242"/>
    <mergeCell ref="AB241:AB242"/>
    <mergeCell ref="AC241:AC242"/>
    <mergeCell ref="AD241:AD242"/>
    <mergeCell ref="AE241:AE242"/>
    <mergeCell ref="AF241:AF242"/>
    <mergeCell ref="U241:U242"/>
    <mergeCell ref="V241:V242"/>
    <mergeCell ref="I241:I242"/>
    <mergeCell ref="J241:J242"/>
    <mergeCell ref="K241:K242"/>
    <mergeCell ref="L241:L242"/>
    <mergeCell ref="M241:M242"/>
    <mergeCell ref="N241:N242"/>
    <mergeCell ref="B241:B242"/>
    <mergeCell ref="C241:C242"/>
    <mergeCell ref="D241:D242"/>
    <mergeCell ref="E241:E242"/>
    <mergeCell ref="F241:F242"/>
    <mergeCell ref="G241:G242"/>
    <mergeCell ref="Q243:Q244"/>
    <mergeCell ref="R243:R244"/>
    <mergeCell ref="S243:S244"/>
    <mergeCell ref="T243:T244"/>
    <mergeCell ref="I243:I244"/>
    <mergeCell ref="J243:J244"/>
    <mergeCell ref="K243:K244"/>
    <mergeCell ref="L243:L244"/>
    <mergeCell ref="M243:M244"/>
    <mergeCell ref="N243:N244"/>
    <mergeCell ref="B243:B244"/>
    <mergeCell ref="C243:C244"/>
    <mergeCell ref="D243:D244"/>
    <mergeCell ref="E243:E244"/>
    <mergeCell ref="F243:F244"/>
    <mergeCell ref="G243:G244"/>
    <mergeCell ref="H243:H244"/>
    <mergeCell ref="P243:P244"/>
    <mergeCell ref="Z241:Z242"/>
    <mergeCell ref="N245:N246"/>
    <mergeCell ref="O245:O246"/>
    <mergeCell ref="AR244:AR245"/>
    <mergeCell ref="AS244:AS245"/>
    <mergeCell ref="B245:B246"/>
    <mergeCell ref="C245:C246"/>
    <mergeCell ref="D245:D246"/>
    <mergeCell ref="E245:E246"/>
    <mergeCell ref="F245:F246"/>
    <mergeCell ref="G245:G246"/>
    <mergeCell ref="H245:H246"/>
    <mergeCell ref="I245:I246"/>
    <mergeCell ref="AG243:AG244"/>
    <mergeCell ref="AM243:AM244"/>
    <mergeCell ref="AN243:AN244"/>
    <mergeCell ref="AO243:AO244"/>
    <mergeCell ref="AP243:AP244"/>
    <mergeCell ref="AQ243:AQ244"/>
    <mergeCell ref="AA243:AA244"/>
    <mergeCell ref="AB243:AB244"/>
    <mergeCell ref="AC243:AC244"/>
    <mergeCell ref="AD243:AD244"/>
    <mergeCell ref="AE243:AE244"/>
    <mergeCell ref="AF243:AF244"/>
    <mergeCell ref="U243:U244"/>
    <mergeCell ref="V243:V244"/>
    <mergeCell ref="W243:W244"/>
    <mergeCell ref="X243:X244"/>
    <mergeCell ref="Y243:Y244"/>
    <mergeCell ref="Z243:Z244"/>
    <mergeCell ref="O243:O244"/>
    <mergeCell ref="AW250:AW255"/>
    <mergeCell ref="AM245:AM246"/>
    <mergeCell ref="AN245:AN246"/>
    <mergeCell ref="AO245:AO246"/>
    <mergeCell ref="AP245:AP246"/>
    <mergeCell ref="AQ245:AQ246"/>
    <mergeCell ref="C248:AG248"/>
    <mergeCell ref="AH248:AL249"/>
    <mergeCell ref="AM248:AO249"/>
    <mergeCell ref="AP248:AQ249"/>
    <mergeCell ref="AB245:AB246"/>
    <mergeCell ref="AC245:AC246"/>
    <mergeCell ref="AD245:AD246"/>
    <mergeCell ref="AE245:AE246"/>
    <mergeCell ref="AF245:AF246"/>
    <mergeCell ref="AG245:AG246"/>
    <mergeCell ref="V245:V246"/>
    <mergeCell ref="W245:W246"/>
    <mergeCell ref="X245:X246"/>
    <mergeCell ref="Y245:Y246"/>
    <mergeCell ref="Z245:Z246"/>
    <mergeCell ref="AA245:AA246"/>
    <mergeCell ref="P245:P246"/>
    <mergeCell ref="Q245:Q246"/>
    <mergeCell ref="R245:R246"/>
    <mergeCell ref="S245:S246"/>
    <mergeCell ref="T245:T246"/>
    <mergeCell ref="U245:U246"/>
    <mergeCell ref="J245:J246"/>
    <mergeCell ref="K245:K246"/>
    <mergeCell ref="L245:L246"/>
    <mergeCell ref="M245:M246"/>
    <mergeCell ref="AQ253:AQ254"/>
    <mergeCell ref="AR254:AR255"/>
    <mergeCell ref="AS254:AS255"/>
    <mergeCell ref="AQ255:AQ256"/>
    <mergeCell ref="BF248:BF249"/>
    <mergeCell ref="BG248:BG249"/>
    <mergeCell ref="BI248:BI249"/>
    <mergeCell ref="BJ248:BJ249"/>
    <mergeCell ref="BK248:BK249"/>
    <mergeCell ref="AH250:AH251"/>
    <mergeCell ref="AI250:AI251"/>
    <mergeCell ref="AJ250:AJ251"/>
    <mergeCell ref="AK250:AK251"/>
    <mergeCell ref="AL250:AL251"/>
    <mergeCell ref="AX248:AX249"/>
    <mergeCell ref="AY248:AY249"/>
    <mergeCell ref="AZ248:AZ249"/>
    <mergeCell ref="BC248:BC249"/>
    <mergeCell ref="BD248:BD250"/>
    <mergeCell ref="BE248:BE250"/>
    <mergeCell ref="AX250:AX255"/>
    <mergeCell ref="AY250:AY255"/>
    <mergeCell ref="AZ250:AZ255"/>
    <mergeCell ref="BA250:BA255"/>
    <mergeCell ref="AR248:AR250"/>
    <mergeCell ref="AS248:AS250"/>
    <mergeCell ref="AT248:AT249"/>
    <mergeCell ref="AU248:AU249"/>
    <mergeCell ref="BJ250:BJ255"/>
    <mergeCell ref="BK250:BK255"/>
    <mergeCell ref="AV248:AV249"/>
    <mergeCell ref="AW248:AW249"/>
    <mergeCell ref="B251:B252"/>
    <mergeCell ref="C251:C252"/>
    <mergeCell ref="D251:D252"/>
    <mergeCell ref="E251:E252"/>
    <mergeCell ref="F251:F252"/>
    <mergeCell ref="G251:G252"/>
    <mergeCell ref="H251:H252"/>
    <mergeCell ref="I251:I252"/>
    <mergeCell ref="BB250:BB255"/>
    <mergeCell ref="BC250:BC255"/>
    <mergeCell ref="BF250:BF252"/>
    <mergeCell ref="BG250:BG252"/>
    <mergeCell ref="BH250:BH251"/>
    <mergeCell ref="BI250:BI251"/>
    <mergeCell ref="BD251:BD255"/>
    <mergeCell ref="BE251:BE255"/>
    <mergeCell ref="BF253:BF255"/>
    <mergeCell ref="BG253:BG255"/>
    <mergeCell ref="AM250:AM252"/>
    <mergeCell ref="AN250:AN252"/>
    <mergeCell ref="AP253:AP254"/>
    <mergeCell ref="Z253:Z254"/>
    <mergeCell ref="AA253:AA254"/>
    <mergeCell ref="AB253:AB254"/>
    <mergeCell ref="AC253:AC254"/>
    <mergeCell ref="AD253:AD254"/>
    <mergeCell ref="AE253:AE254"/>
    <mergeCell ref="T253:T254"/>
    <mergeCell ref="AU250:AU255"/>
    <mergeCell ref="AV250:AV255"/>
    <mergeCell ref="J251:J252"/>
    <mergeCell ref="K251:K252"/>
    <mergeCell ref="L251:L252"/>
    <mergeCell ref="M251:M252"/>
    <mergeCell ref="N251:N252"/>
    <mergeCell ref="O251:O252"/>
    <mergeCell ref="R255:R256"/>
    <mergeCell ref="S255:S256"/>
    <mergeCell ref="H255:H256"/>
    <mergeCell ref="I255:I256"/>
    <mergeCell ref="J255:J256"/>
    <mergeCell ref="K255:K256"/>
    <mergeCell ref="L255:L256"/>
    <mergeCell ref="M255:M256"/>
    <mergeCell ref="AO250:AO252"/>
    <mergeCell ref="AP250:AP252"/>
    <mergeCell ref="AQ250:AQ252"/>
    <mergeCell ref="AT250:AT255"/>
    <mergeCell ref="AB251:AB252"/>
    <mergeCell ref="AC251:AC252"/>
    <mergeCell ref="AD251:AD252"/>
    <mergeCell ref="AE251:AE252"/>
    <mergeCell ref="AF251:AF252"/>
    <mergeCell ref="AG251:AG252"/>
    <mergeCell ref="V251:V252"/>
    <mergeCell ref="W251:W252"/>
    <mergeCell ref="X251:X252"/>
    <mergeCell ref="Y251:Y252"/>
    <mergeCell ref="Z251:Z252"/>
    <mergeCell ref="AA251:AA252"/>
    <mergeCell ref="P251:P252"/>
    <mergeCell ref="Q251:Q252"/>
    <mergeCell ref="R251:R252"/>
    <mergeCell ref="S251:S252"/>
    <mergeCell ref="T251:T252"/>
    <mergeCell ref="U251:U252"/>
    <mergeCell ref="AN253:AN254"/>
    <mergeCell ref="AO253:AO254"/>
    <mergeCell ref="B255:B256"/>
    <mergeCell ref="C255:C256"/>
    <mergeCell ref="D255:D256"/>
    <mergeCell ref="E255:E256"/>
    <mergeCell ref="F255:F256"/>
    <mergeCell ref="G255:G256"/>
    <mergeCell ref="AF253:AF254"/>
    <mergeCell ref="AG253:AG254"/>
    <mergeCell ref="AM253:AM254"/>
    <mergeCell ref="H253:H254"/>
    <mergeCell ref="I253:I254"/>
    <mergeCell ref="J253:J254"/>
    <mergeCell ref="K253:K254"/>
    <mergeCell ref="L253:L254"/>
    <mergeCell ref="M253:M254"/>
    <mergeCell ref="B253:B254"/>
    <mergeCell ref="C253:C254"/>
    <mergeCell ref="D253:D254"/>
    <mergeCell ref="E253:E254"/>
    <mergeCell ref="F253:F254"/>
    <mergeCell ref="G253:G254"/>
    <mergeCell ref="U253:U254"/>
    <mergeCell ref="V253:V254"/>
    <mergeCell ref="W253:W254"/>
    <mergeCell ref="X253:X254"/>
    <mergeCell ref="Y253:Y254"/>
    <mergeCell ref="N253:N254"/>
    <mergeCell ref="O253:O254"/>
    <mergeCell ref="P253:P254"/>
    <mergeCell ref="Q253:Q254"/>
    <mergeCell ref="R253:R254"/>
    <mergeCell ref="S253:S254"/>
    <mergeCell ref="C258:AG258"/>
    <mergeCell ref="AH258:AL259"/>
    <mergeCell ref="AM258:AO259"/>
    <mergeCell ref="AP258:AQ259"/>
    <mergeCell ref="AR258:AR260"/>
    <mergeCell ref="AS258:AS260"/>
    <mergeCell ref="AO260:AO262"/>
    <mergeCell ref="AP260:AP262"/>
    <mergeCell ref="AQ260:AQ262"/>
    <mergeCell ref="H261:H262"/>
    <mergeCell ref="AF255:AF256"/>
    <mergeCell ref="AG255:AG256"/>
    <mergeCell ref="AM255:AM256"/>
    <mergeCell ref="AN255:AN256"/>
    <mergeCell ref="AO255:AO256"/>
    <mergeCell ref="AP255:AP256"/>
    <mergeCell ref="Z255:Z256"/>
    <mergeCell ref="AA255:AA256"/>
    <mergeCell ref="AB255:AB256"/>
    <mergeCell ref="AC255:AC256"/>
    <mergeCell ref="AD255:AD256"/>
    <mergeCell ref="AE255:AE256"/>
    <mergeCell ref="T255:T256"/>
    <mergeCell ref="U255:U256"/>
    <mergeCell ref="V255:V256"/>
    <mergeCell ref="W255:W256"/>
    <mergeCell ref="X255:X256"/>
    <mergeCell ref="Y255:Y256"/>
    <mergeCell ref="N255:N256"/>
    <mergeCell ref="O255:O256"/>
    <mergeCell ref="P255:P256"/>
    <mergeCell ref="Q255:Q256"/>
    <mergeCell ref="AH260:AH261"/>
    <mergeCell ref="AI260:AI261"/>
    <mergeCell ref="AJ260:AJ261"/>
    <mergeCell ref="AK260:AK261"/>
    <mergeCell ref="AL260:AL261"/>
    <mergeCell ref="AM260:AM262"/>
    <mergeCell ref="AN260:AN262"/>
    <mergeCell ref="AZ258:AZ259"/>
    <mergeCell ref="BC258:BC259"/>
    <mergeCell ref="BD258:BD260"/>
    <mergeCell ref="BE258:BE260"/>
    <mergeCell ref="BF258:BF259"/>
    <mergeCell ref="BG258:BG259"/>
    <mergeCell ref="AZ260:AZ265"/>
    <mergeCell ref="BA260:BA265"/>
    <mergeCell ref="BB260:BB265"/>
    <mergeCell ref="BC260:BC265"/>
    <mergeCell ref="AT258:AT259"/>
    <mergeCell ref="AU258:AU259"/>
    <mergeCell ref="AV258:AV259"/>
    <mergeCell ref="AW258:AW259"/>
    <mergeCell ref="AX258:AX259"/>
    <mergeCell ref="AY258:AY259"/>
    <mergeCell ref="BF260:BF262"/>
    <mergeCell ref="BG260:BG262"/>
    <mergeCell ref="W261:W262"/>
    <mergeCell ref="X261:X262"/>
    <mergeCell ref="Y261:Y262"/>
    <mergeCell ref="BH260:BH261"/>
    <mergeCell ref="BI260:BI261"/>
    <mergeCell ref="BJ260:BJ265"/>
    <mergeCell ref="BK260:BK265"/>
    <mergeCell ref="BF263:BF265"/>
    <mergeCell ref="BG263:BG265"/>
    <mergeCell ref="AT260:AT265"/>
    <mergeCell ref="AU260:AU265"/>
    <mergeCell ref="AV260:AV265"/>
    <mergeCell ref="AW260:AW265"/>
    <mergeCell ref="AX260:AX265"/>
    <mergeCell ref="AY260:AY265"/>
    <mergeCell ref="BI258:BI259"/>
    <mergeCell ref="BJ258:BJ259"/>
    <mergeCell ref="BK258:BK259"/>
    <mergeCell ref="O261:O262"/>
    <mergeCell ref="P261:P262"/>
    <mergeCell ref="Q261:Q262"/>
    <mergeCell ref="R261:R262"/>
    <mergeCell ref="S261:S262"/>
    <mergeCell ref="T261:T262"/>
    <mergeCell ref="AG261:AG262"/>
    <mergeCell ref="BD261:BD265"/>
    <mergeCell ref="BE261:BE265"/>
    <mergeCell ref="AA261:AA262"/>
    <mergeCell ref="AB261:AB262"/>
    <mergeCell ref="AC261:AC262"/>
    <mergeCell ref="AD261:AD262"/>
    <mergeCell ref="AE261:AE262"/>
    <mergeCell ref="AF261:AF262"/>
    <mergeCell ref="U261:U262"/>
    <mergeCell ref="V261:V262"/>
    <mergeCell ref="I261:I262"/>
    <mergeCell ref="J261:J262"/>
    <mergeCell ref="K261:K262"/>
    <mergeCell ref="L261:L262"/>
    <mergeCell ref="M261:M262"/>
    <mergeCell ref="N261:N262"/>
    <mergeCell ref="B261:B262"/>
    <mergeCell ref="C261:C262"/>
    <mergeCell ref="D261:D262"/>
    <mergeCell ref="E261:E262"/>
    <mergeCell ref="F261:F262"/>
    <mergeCell ref="G261:G262"/>
    <mergeCell ref="Q263:Q264"/>
    <mergeCell ref="R263:R264"/>
    <mergeCell ref="S263:S264"/>
    <mergeCell ref="T263:T264"/>
    <mergeCell ref="I263:I264"/>
    <mergeCell ref="J263:J264"/>
    <mergeCell ref="K263:K264"/>
    <mergeCell ref="L263:L264"/>
    <mergeCell ref="M263:M264"/>
    <mergeCell ref="N263:N264"/>
    <mergeCell ref="B263:B264"/>
    <mergeCell ref="C263:C264"/>
    <mergeCell ref="D263:D264"/>
    <mergeCell ref="E263:E264"/>
    <mergeCell ref="F263:F264"/>
    <mergeCell ref="G263:G264"/>
    <mergeCell ref="H263:H264"/>
    <mergeCell ref="P263:P264"/>
    <mergeCell ref="Z261:Z262"/>
    <mergeCell ref="N265:N266"/>
    <mergeCell ref="O265:O266"/>
    <mergeCell ref="AR264:AR265"/>
    <mergeCell ref="AS264:AS265"/>
    <mergeCell ref="B265:B266"/>
    <mergeCell ref="C265:C266"/>
    <mergeCell ref="D265:D266"/>
    <mergeCell ref="E265:E266"/>
    <mergeCell ref="F265:F266"/>
    <mergeCell ref="G265:G266"/>
    <mergeCell ref="H265:H266"/>
    <mergeCell ref="I265:I266"/>
    <mergeCell ref="AG263:AG264"/>
    <mergeCell ref="AM263:AM264"/>
    <mergeCell ref="AN263:AN264"/>
    <mergeCell ref="AO263:AO264"/>
    <mergeCell ref="AP263:AP264"/>
    <mergeCell ref="AQ263:AQ264"/>
    <mergeCell ref="AA263:AA264"/>
    <mergeCell ref="AB263:AB264"/>
    <mergeCell ref="AC263:AC264"/>
    <mergeCell ref="AD263:AD264"/>
    <mergeCell ref="AE263:AE264"/>
    <mergeCell ref="AF263:AF264"/>
    <mergeCell ref="U263:U264"/>
    <mergeCell ref="V263:V264"/>
    <mergeCell ref="W263:W264"/>
    <mergeCell ref="X263:X264"/>
    <mergeCell ref="Y263:Y264"/>
    <mergeCell ref="Z263:Z264"/>
    <mergeCell ref="O263:O264"/>
    <mergeCell ref="AW270:AW275"/>
    <mergeCell ref="AM265:AM266"/>
    <mergeCell ref="AN265:AN266"/>
    <mergeCell ref="AO265:AO266"/>
    <mergeCell ref="AP265:AP266"/>
    <mergeCell ref="AQ265:AQ266"/>
    <mergeCell ref="C268:AG268"/>
    <mergeCell ref="AH268:AL269"/>
    <mergeCell ref="AM268:AO269"/>
    <mergeCell ref="AP268:AQ269"/>
    <mergeCell ref="AB265:AB266"/>
    <mergeCell ref="AC265:AC266"/>
    <mergeCell ref="AD265:AD266"/>
    <mergeCell ref="AE265:AE266"/>
    <mergeCell ref="AF265:AF266"/>
    <mergeCell ref="AG265:AG266"/>
    <mergeCell ref="V265:V266"/>
    <mergeCell ref="W265:W266"/>
    <mergeCell ref="X265:X266"/>
    <mergeCell ref="Y265:Y266"/>
    <mergeCell ref="Z265:Z266"/>
    <mergeCell ref="AA265:AA266"/>
    <mergeCell ref="P265:P266"/>
    <mergeCell ref="Q265:Q266"/>
    <mergeCell ref="R265:R266"/>
    <mergeCell ref="S265:S266"/>
    <mergeCell ref="T265:T266"/>
    <mergeCell ref="U265:U266"/>
    <mergeCell ref="J265:J266"/>
    <mergeCell ref="K265:K266"/>
    <mergeCell ref="L265:L266"/>
    <mergeCell ref="M265:M266"/>
    <mergeCell ref="AQ273:AQ274"/>
    <mergeCell ref="AR274:AR275"/>
    <mergeCell ref="AS274:AS275"/>
    <mergeCell ref="AQ275:AQ276"/>
    <mergeCell ref="BF268:BF269"/>
    <mergeCell ref="BG268:BG269"/>
    <mergeCell ref="BI268:BI269"/>
    <mergeCell ref="BJ268:BJ269"/>
    <mergeCell ref="BK268:BK269"/>
    <mergeCell ref="AH270:AH271"/>
    <mergeCell ref="AI270:AI271"/>
    <mergeCell ref="AJ270:AJ271"/>
    <mergeCell ref="AK270:AK271"/>
    <mergeCell ref="AL270:AL271"/>
    <mergeCell ref="AX268:AX269"/>
    <mergeCell ref="AY268:AY269"/>
    <mergeCell ref="AZ268:AZ269"/>
    <mergeCell ref="BC268:BC269"/>
    <mergeCell ref="BD268:BD270"/>
    <mergeCell ref="BE268:BE270"/>
    <mergeCell ref="AX270:AX275"/>
    <mergeCell ref="AY270:AY275"/>
    <mergeCell ref="AZ270:AZ275"/>
    <mergeCell ref="BA270:BA275"/>
    <mergeCell ref="AR268:AR270"/>
    <mergeCell ref="AS268:AS270"/>
    <mergeCell ref="AT268:AT269"/>
    <mergeCell ref="AU268:AU269"/>
    <mergeCell ref="BJ270:BJ275"/>
    <mergeCell ref="BK270:BK275"/>
    <mergeCell ref="AV268:AV269"/>
    <mergeCell ref="AW268:AW269"/>
    <mergeCell ref="B271:B272"/>
    <mergeCell ref="C271:C272"/>
    <mergeCell ref="D271:D272"/>
    <mergeCell ref="E271:E272"/>
    <mergeCell ref="F271:F272"/>
    <mergeCell ref="G271:G272"/>
    <mergeCell ref="H271:H272"/>
    <mergeCell ref="I271:I272"/>
    <mergeCell ref="BB270:BB275"/>
    <mergeCell ref="BC270:BC275"/>
    <mergeCell ref="BF270:BF272"/>
    <mergeCell ref="BG270:BG272"/>
    <mergeCell ref="BH270:BH271"/>
    <mergeCell ref="BI270:BI271"/>
    <mergeCell ref="BD271:BD275"/>
    <mergeCell ref="BE271:BE275"/>
    <mergeCell ref="BF273:BF275"/>
    <mergeCell ref="BG273:BG275"/>
    <mergeCell ref="AM270:AM272"/>
    <mergeCell ref="AN270:AN272"/>
    <mergeCell ref="AP273:AP274"/>
    <mergeCell ref="Z273:Z274"/>
    <mergeCell ref="AA273:AA274"/>
    <mergeCell ref="AB273:AB274"/>
    <mergeCell ref="AC273:AC274"/>
    <mergeCell ref="AD273:AD274"/>
    <mergeCell ref="AE273:AE274"/>
    <mergeCell ref="T273:T274"/>
    <mergeCell ref="AU270:AU275"/>
    <mergeCell ref="AV270:AV275"/>
    <mergeCell ref="J271:J272"/>
    <mergeCell ref="K271:K272"/>
    <mergeCell ref="L271:L272"/>
    <mergeCell ref="M271:M272"/>
    <mergeCell ref="N271:N272"/>
    <mergeCell ref="O271:O272"/>
    <mergeCell ref="R275:R276"/>
    <mergeCell ref="S275:S276"/>
    <mergeCell ref="H275:H276"/>
    <mergeCell ref="I275:I276"/>
    <mergeCell ref="J275:J276"/>
    <mergeCell ref="K275:K276"/>
    <mergeCell ref="L275:L276"/>
    <mergeCell ref="M275:M276"/>
    <mergeCell ref="AO270:AO272"/>
    <mergeCell ref="AP270:AP272"/>
    <mergeCell ref="AQ270:AQ272"/>
    <mergeCell ref="AT270:AT275"/>
    <mergeCell ref="AB271:AB272"/>
    <mergeCell ref="AC271:AC272"/>
    <mergeCell ref="AD271:AD272"/>
    <mergeCell ref="AE271:AE272"/>
    <mergeCell ref="AF271:AF272"/>
    <mergeCell ref="AG271:AG272"/>
    <mergeCell ref="V271:V272"/>
    <mergeCell ref="W271:W272"/>
    <mergeCell ref="X271:X272"/>
    <mergeCell ref="Y271:Y272"/>
    <mergeCell ref="Z271:Z272"/>
    <mergeCell ref="AA271:AA272"/>
    <mergeCell ref="P271:P272"/>
    <mergeCell ref="Q271:Q272"/>
    <mergeCell ref="R271:R272"/>
    <mergeCell ref="S271:S272"/>
    <mergeCell ref="T271:T272"/>
    <mergeCell ref="U271:U272"/>
    <mergeCell ref="AN273:AN274"/>
    <mergeCell ref="AO273:AO274"/>
    <mergeCell ref="B275:B276"/>
    <mergeCell ref="C275:C276"/>
    <mergeCell ref="D275:D276"/>
    <mergeCell ref="E275:E276"/>
    <mergeCell ref="F275:F276"/>
    <mergeCell ref="G275:G276"/>
    <mergeCell ref="AF273:AF274"/>
    <mergeCell ref="AG273:AG274"/>
    <mergeCell ref="AM273:AM274"/>
    <mergeCell ref="H273:H274"/>
    <mergeCell ref="I273:I274"/>
    <mergeCell ref="J273:J274"/>
    <mergeCell ref="K273:K274"/>
    <mergeCell ref="L273:L274"/>
    <mergeCell ref="M273:M274"/>
    <mergeCell ref="B273:B274"/>
    <mergeCell ref="C273:C274"/>
    <mergeCell ref="D273:D274"/>
    <mergeCell ref="E273:E274"/>
    <mergeCell ref="F273:F274"/>
    <mergeCell ref="G273:G274"/>
    <mergeCell ref="U273:U274"/>
    <mergeCell ref="V273:V274"/>
    <mergeCell ref="W273:W274"/>
    <mergeCell ref="X273:X274"/>
    <mergeCell ref="Y273:Y274"/>
    <mergeCell ref="N273:N274"/>
    <mergeCell ref="O273:O274"/>
    <mergeCell ref="P273:P274"/>
    <mergeCell ref="Q273:Q274"/>
    <mergeCell ref="R273:R274"/>
    <mergeCell ref="S273:S274"/>
    <mergeCell ref="C278:AG278"/>
    <mergeCell ref="AH278:AL279"/>
    <mergeCell ref="AM278:AO279"/>
    <mergeCell ref="AP278:AQ279"/>
    <mergeCell ref="AR278:AR280"/>
    <mergeCell ref="AS278:AS280"/>
    <mergeCell ref="AO280:AO282"/>
    <mergeCell ref="AP280:AP282"/>
    <mergeCell ref="AQ280:AQ282"/>
    <mergeCell ref="H281:H282"/>
    <mergeCell ref="AF275:AF276"/>
    <mergeCell ref="AG275:AG276"/>
    <mergeCell ref="AM275:AM276"/>
    <mergeCell ref="AN275:AN276"/>
    <mergeCell ref="AO275:AO276"/>
    <mergeCell ref="AP275:AP276"/>
    <mergeCell ref="Z275:Z276"/>
    <mergeCell ref="AA275:AA276"/>
    <mergeCell ref="AB275:AB276"/>
    <mergeCell ref="AC275:AC276"/>
    <mergeCell ref="AD275:AD276"/>
    <mergeCell ref="AE275:AE276"/>
    <mergeCell ref="T275:T276"/>
    <mergeCell ref="U275:U276"/>
    <mergeCell ref="V275:V276"/>
    <mergeCell ref="W275:W276"/>
    <mergeCell ref="X275:X276"/>
    <mergeCell ref="Y275:Y276"/>
    <mergeCell ref="N275:N276"/>
    <mergeCell ref="O275:O276"/>
    <mergeCell ref="P275:P276"/>
    <mergeCell ref="Q275:Q276"/>
    <mergeCell ref="AH280:AH281"/>
    <mergeCell ref="AI280:AI281"/>
    <mergeCell ref="AJ280:AJ281"/>
    <mergeCell ref="AK280:AK281"/>
    <mergeCell ref="AL280:AL281"/>
    <mergeCell ref="AM280:AM282"/>
    <mergeCell ref="AN280:AN282"/>
    <mergeCell ref="AZ278:AZ279"/>
    <mergeCell ref="BC278:BC279"/>
    <mergeCell ref="BD278:BD280"/>
    <mergeCell ref="BE278:BE280"/>
    <mergeCell ref="BF278:BF279"/>
    <mergeCell ref="BG278:BG279"/>
    <mergeCell ref="AZ280:AZ285"/>
    <mergeCell ref="BA280:BA285"/>
    <mergeCell ref="BB280:BB285"/>
    <mergeCell ref="BC280:BC285"/>
    <mergeCell ref="AT278:AT279"/>
    <mergeCell ref="AU278:AU279"/>
    <mergeCell ref="AV278:AV279"/>
    <mergeCell ref="AW278:AW279"/>
    <mergeCell ref="AX278:AX279"/>
    <mergeCell ref="AY278:AY279"/>
    <mergeCell ref="BF280:BF282"/>
    <mergeCell ref="BG280:BG282"/>
    <mergeCell ref="W281:W282"/>
    <mergeCell ref="X281:X282"/>
    <mergeCell ref="Y281:Y282"/>
    <mergeCell ref="BH280:BH281"/>
    <mergeCell ref="BI280:BI281"/>
    <mergeCell ref="BJ280:BJ285"/>
    <mergeCell ref="BK280:BK285"/>
    <mergeCell ref="BF283:BF285"/>
    <mergeCell ref="BG283:BG285"/>
    <mergeCell ref="AT280:AT285"/>
    <mergeCell ref="AU280:AU285"/>
    <mergeCell ref="AV280:AV285"/>
    <mergeCell ref="AW280:AW285"/>
    <mergeCell ref="AX280:AX285"/>
    <mergeCell ref="AY280:AY285"/>
    <mergeCell ref="BI278:BI279"/>
    <mergeCell ref="BJ278:BJ279"/>
    <mergeCell ref="BK278:BK279"/>
    <mergeCell ref="O281:O282"/>
    <mergeCell ref="P281:P282"/>
    <mergeCell ref="Q281:Q282"/>
    <mergeCell ref="R281:R282"/>
    <mergeCell ref="S281:S282"/>
    <mergeCell ref="T281:T282"/>
    <mergeCell ref="AG281:AG282"/>
    <mergeCell ref="BD281:BD285"/>
    <mergeCell ref="BE281:BE285"/>
    <mergeCell ref="AA281:AA282"/>
    <mergeCell ref="AB281:AB282"/>
    <mergeCell ref="AC281:AC282"/>
    <mergeCell ref="AD281:AD282"/>
    <mergeCell ref="AE281:AE282"/>
    <mergeCell ref="AF281:AF282"/>
    <mergeCell ref="U281:U282"/>
    <mergeCell ref="V281:V282"/>
    <mergeCell ref="I281:I282"/>
    <mergeCell ref="J281:J282"/>
    <mergeCell ref="K281:K282"/>
    <mergeCell ref="L281:L282"/>
    <mergeCell ref="M281:M282"/>
    <mergeCell ref="N281:N282"/>
    <mergeCell ref="B281:B282"/>
    <mergeCell ref="C281:C282"/>
    <mergeCell ref="D281:D282"/>
    <mergeCell ref="E281:E282"/>
    <mergeCell ref="F281:F282"/>
    <mergeCell ref="G281:G282"/>
    <mergeCell ref="Q283:Q284"/>
    <mergeCell ref="R283:R284"/>
    <mergeCell ref="S283:S284"/>
    <mergeCell ref="T283:T284"/>
    <mergeCell ref="I283:I284"/>
    <mergeCell ref="J283:J284"/>
    <mergeCell ref="K283:K284"/>
    <mergeCell ref="L283:L284"/>
    <mergeCell ref="M283:M284"/>
    <mergeCell ref="N283:N284"/>
    <mergeCell ref="B283:B284"/>
    <mergeCell ref="C283:C284"/>
    <mergeCell ref="D283:D284"/>
    <mergeCell ref="E283:E284"/>
    <mergeCell ref="F283:F284"/>
    <mergeCell ref="G283:G284"/>
    <mergeCell ref="H283:H284"/>
    <mergeCell ref="P283:P284"/>
    <mergeCell ref="Z281:Z282"/>
    <mergeCell ref="N285:N286"/>
    <mergeCell ref="O285:O286"/>
    <mergeCell ref="AR284:AR285"/>
    <mergeCell ref="AS284:AS285"/>
    <mergeCell ref="B285:B286"/>
    <mergeCell ref="C285:C286"/>
    <mergeCell ref="D285:D286"/>
    <mergeCell ref="E285:E286"/>
    <mergeCell ref="F285:F286"/>
    <mergeCell ref="G285:G286"/>
    <mergeCell ref="H285:H286"/>
    <mergeCell ref="I285:I286"/>
    <mergeCell ref="AG283:AG284"/>
    <mergeCell ref="AM283:AM284"/>
    <mergeCell ref="AN283:AN284"/>
    <mergeCell ref="AO283:AO284"/>
    <mergeCell ref="AP283:AP284"/>
    <mergeCell ref="AQ283:AQ284"/>
    <mergeCell ref="AA283:AA284"/>
    <mergeCell ref="AB283:AB284"/>
    <mergeCell ref="AC283:AC284"/>
    <mergeCell ref="AD283:AD284"/>
    <mergeCell ref="AE283:AE284"/>
    <mergeCell ref="AF283:AF284"/>
    <mergeCell ref="U283:U284"/>
    <mergeCell ref="V283:V284"/>
    <mergeCell ref="W283:W284"/>
    <mergeCell ref="X283:X284"/>
    <mergeCell ref="Y283:Y284"/>
    <mergeCell ref="Z283:Z284"/>
    <mergeCell ref="O283:O284"/>
    <mergeCell ref="AW290:AW295"/>
    <mergeCell ref="AM285:AM286"/>
    <mergeCell ref="AN285:AN286"/>
    <mergeCell ref="AO285:AO286"/>
    <mergeCell ref="AP285:AP286"/>
    <mergeCell ref="AQ285:AQ286"/>
    <mergeCell ref="C288:AG288"/>
    <mergeCell ref="AH288:AL289"/>
    <mergeCell ref="AM288:AO289"/>
    <mergeCell ref="AP288:AQ289"/>
    <mergeCell ref="AB285:AB286"/>
    <mergeCell ref="AC285:AC286"/>
    <mergeCell ref="AD285:AD286"/>
    <mergeCell ref="AE285:AE286"/>
    <mergeCell ref="AF285:AF286"/>
    <mergeCell ref="AG285:AG286"/>
    <mergeCell ref="V285:V286"/>
    <mergeCell ref="W285:W286"/>
    <mergeCell ref="X285:X286"/>
    <mergeCell ref="Y285:Y286"/>
    <mergeCell ref="Z285:Z286"/>
    <mergeCell ref="AA285:AA286"/>
    <mergeCell ref="P285:P286"/>
    <mergeCell ref="Q285:Q286"/>
    <mergeCell ref="R285:R286"/>
    <mergeCell ref="S285:S286"/>
    <mergeCell ref="T285:T286"/>
    <mergeCell ref="U285:U286"/>
    <mergeCell ref="J285:J286"/>
    <mergeCell ref="K285:K286"/>
    <mergeCell ref="L285:L286"/>
    <mergeCell ref="M285:M286"/>
    <mergeCell ref="AQ293:AQ294"/>
    <mergeCell ref="AR294:AR295"/>
    <mergeCell ref="AS294:AS295"/>
    <mergeCell ref="AQ295:AQ296"/>
    <mergeCell ref="BF288:BF289"/>
    <mergeCell ref="BG288:BG289"/>
    <mergeCell ref="BI288:BI289"/>
    <mergeCell ref="BJ288:BJ289"/>
    <mergeCell ref="BK288:BK289"/>
    <mergeCell ref="AH290:AH291"/>
    <mergeCell ref="AI290:AI291"/>
    <mergeCell ref="AJ290:AJ291"/>
    <mergeCell ref="AK290:AK291"/>
    <mergeCell ref="AL290:AL291"/>
    <mergeCell ref="AX288:AX289"/>
    <mergeCell ref="AY288:AY289"/>
    <mergeCell ref="AZ288:AZ289"/>
    <mergeCell ref="BC288:BC289"/>
    <mergeCell ref="BD288:BD290"/>
    <mergeCell ref="BE288:BE290"/>
    <mergeCell ref="AX290:AX295"/>
    <mergeCell ref="AY290:AY295"/>
    <mergeCell ref="AZ290:AZ295"/>
    <mergeCell ref="BA290:BA295"/>
    <mergeCell ref="AR288:AR290"/>
    <mergeCell ref="AS288:AS290"/>
    <mergeCell ref="AT288:AT289"/>
    <mergeCell ref="AU288:AU289"/>
    <mergeCell ref="BJ290:BJ295"/>
    <mergeCell ref="BK290:BK295"/>
    <mergeCell ref="AV288:AV289"/>
    <mergeCell ref="AW288:AW289"/>
    <mergeCell ref="B291:B292"/>
    <mergeCell ref="C291:C292"/>
    <mergeCell ref="D291:D292"/>
    <mergeCell ref="E291:E292"/>
    <mergeCell ref="F291:F292"/>
    <mergeCell ref="G291:G292"/>
    <mergeCell ref="H291:H292"/>
    <mergeCell ref="I291:I292"/>
    <mergeCell ref="BB290:BB295"/>
    <mergeCell ref="BC290:BC295"/>
    <mergeCell ref="BF290:BF292"/>
    <mergeCell ref="BG290:BG292"/>
    <mergeCell ref="BH290:BH291"/>
    <mergeCell ref="BI290:BI291"/>
    <mergeCell ref="BD291:BD295"/>
    <mergeCell ref="BE291:BE295"/>
    <mergeCell ref="BF293:BF295"/>
    <mergeCell ref="BG293:BG295"/>
    <mergeCell ref="AM290:AM292"/>
    <mergeCell ref="AN290:AN292"/>
    <mergeCell ref="AP293:AP294"/>
    <mergeCell ref="Z293:Z294"/>
    <mergeCell ref="AA293:AA294"/>
    <mergeCell ref="AB293:AB294"/>
    <mergeCell ref="AC293:AC294"/>
    <mergeCell ref="AD293:AD294"/>
    <mergeCell ref="AE293:AE294"/>
    <mergeCell ref="T293:T294"/>
    <mergeCell ref="AU290:AU295"/>
    <mergeCell ref="AV290:AV295"/>
    <mergeCell ref="J291:J292"/>
    <mergeCell ref="K291:K292"/>
    <mergeCell ref="L291:L292"/>
    <mergeCell ref="M291:M292"/>
    <mergeCell ref="N291:N292"/>
    <mergeCell ref="O291:O292"/>
    <mergeCell ref="R295:R296"/>
    <mergeCell ref="S295:S296"/>
    <mergeCell ref="H295:H296"/>
    <mergeCell ref="I295:I296"/>
    <mergeCell ref="J295:J296"/>
    <mergeCell ref="K295:K296"/>
    <mergeCell ref="L295:L296"/>
    <mergeCell ref="M295:M296"/>
    <mergeCell ref="AO290:AO292"/>
    <mergeCell ref="AP290:AP292"/>
    <mergeCell ref="AQ290:AQ292"/>
    <mergeCell ref="AT290:AT295"/>
    <mergeCell ref="AB291:AB292"/>
    <mergeCell ref="AC291:AC292"/>
    <mergeCell ref="AD291:AD292"/>
    <mergeCell ref="AE291:AE292"/>
    <mergeCell ref="AF291:AF292"/>
    <mergeCell ref="AG291:AG292"/>
    <mergeCell ref="V291:V292"/>
    <mergeCell ref="W291:W292"/>
    <mergeCell ref="X291:X292"/>
    <mergeCell ref="Y291:Y292"/>
    <mergeCell ref="Z291:Z292"/>
    <mergeCell ref="AA291:AA292"/>
    <mergeCell ref="P291:P292"/>
    <mergeCell ref="Q291:Q292"/>
    <mergeCell ref="R291:R292"/>
    <mergeCell ref="S291:S292"/>
    <mergeCell ref="T291:T292"/>
    <mergeCell ref="U291:U292"/>
    <mergeCell ref="AN293:AN294"/>
    <mergeCell ref="AO293:AO294"/>
    <mergeCell ref="B295:B296"/>
    <mergeCell ref="C295:C296"/>
    <mergeCell ref="D295:D296"/>
    <mergeCell ref="E295:E296"/>
    <mergeCell ref="F295:F296"/>
    <mergeCell ref="G295:G296"/>
    <mergeCell ref="AF293:AF294"/>
    <mergeCell ref="AG293:AG294"/>
    <mergeCell ref="AM293:AM294"/>
    <mergeCell ref="H293:H294"/>
    <mergeCell ref="I293:I294"/>
    <mergeCell ref="J293:J294"/>
    <mergeCell ref="K293:K294"/>
    <mergeCell ref="L293:L294"/>
    <mergeCell ref="M293:M294"/>
    <mergeCell ref="B293:B294"/>
    <mergeCell ref="C293:C294"/>
    <mergeCell ref="D293:D294"/>
    <mergeCell ref="E293:E294"/>
    <mergeCell ref="F293:F294"/>
    <mergeCell ref="G293:G294"/>
    <mergeCell ref="U293:U294"/>
    <mergeCell ref="V293:V294"/>
    <mergeCell ref="W293:W294"/>
    <mergeCell ref="X293:X294"/>
    <mergeCell ref="Y293:Y294"/>
    <mergeCell ref="N293:N294"/>
    <mergeCell ref="O293:O294"/>
    <mergeCell ref="P293:P294"/>
    <mergeCell ref="Q293:Q294"/>
    <mergeCell ref="R293:R294"/>
    <mergeCell ref="S293:S294"/>
    <mergeCell ref="C298:AG298"/>
    <mergeCell ref="AH298:AL299"/>
    <mergeCell ref="AM298:AO299"/>
    <mergeCell ref="AP298:AQ299"/>
    <mergeCell ref="AR298:AR300"/>
    <mergeCell ref="AS298:AS300"/>
    <mergeCell ref="AO300:AO302"/>
    <mergeCell ref="AP300:AP302"/>
    <mergeCell ref="AQ300:AQ302"/>
    <mergeCell ref="H301:H302"/>
    <mergeCell ref="AF295:AF296"/>
    <mergeCell ref="AG295:AG296"/>
    <mergeCell ref="AM295:AM296"/>
    <mergeCell ref="AN295:AN296"/>
    <mergeCell ref="AO295:AO296"/>
    <mergeCell ref="AP295:AP296"/>
    <mergeCell ref="Z295:Z296"/>
    <mergeCell ref="AA295:AA296"/>
    <mergeCell ref="AB295:AB296"/>
    <mergeCell ref="AC295:AC296"/>
    <mergeCell ref="AD295:AD296"/>
    <mergeCell ref="AE295:AE296"/>
    <mergeCell ref="T295:T296"/>
    <mergeCell ref="U295:U296"/>
    <mergeCell ref="V295:V296"/>
    <mergeCell ref="W295:W296"/>
    <mergeCell ref="X295:X296"/>
    <mergeCell ref="Y295:Y296"/>
    <mergeCell ref="N295:N296"/>
    <mergeCell ref="O295:O296"/>
    <mergeCell ref="P295:P296"/>
    <mergeCell ref="Q295:Q296"/>
    <mergeCell ref="AH300:AH301"/>
    <mergeCell ref="AI300:AI301"/>
    <mergeCell ref="AJ300:AJ301"/>
    <mergeCell ref="AK300:AK301"/>
    <mergeCell ref="AL300:AL301"/>
    <mergeCell ref="AM300:AM302"/>
    <mergeCell ref="AN300:AN302"/>
    <mergeCell ref="AZ298:AZ299"/>
    <mergeCell ref="BC298:BC299"/>
    <mergeCell ref="BD298:BD300"/>
    <mergeCell ref="BE298:BE300"/>
    <mergeCell ref="BF298:BF299"/>
    <mergeCell ref="BG298:BG299"/>
    <mergeCell ref="AZ300:AZ305"/>
    <mergeCell ref="BA300:BA305"/>
    <mergeCell ref="BB300:BB305"/>
    <mergeCell ref="BC300:BC305"/>
    <mergeCell ref="AT298:AT299"/>
    <mergeCell ref="AU298:AU299"/>
    <mergeCell ref="AV298:AV299"/>
    <mergeCell ref="AW298:AW299"/>
    <mergeCell ref="AX298:AX299"/>
    <mergeCell ref="AY298:AY299"/>
    <mergeCell ref="BF300:BF302"/>
    <mergeCell ref="BG300:BG302"/>
    <mergeCell ref="W301:W302"/>
    <mergeCell ref="X301:X302"/>
    <mergeCell ref="Y301:Y302"/>
    <mergeCell ref="BH300:BH301"/>
    <mergeCell ref="BI300:BI301"/>
    <mergeCell ref="BJ300:BJ305"/>
    <mergeCell ref="BK300:BK305"/>
    <mergeCell ref="BF303:BF305"/>
    <mergeCell ref="BG303:BG305"/>
    <mergeCell ref="AT300:AT305"/>
    <mergeCell ref="AU300:AU305"/>
    <mergeCell ref="AV300:AV305"/>
    <mergeCell ref="AW300:AW305"/>
    <mergeCell ref="AX300:AX305"/>
    <mergeCell ref="AY300:AY305"/>
    <mergeCell ref="BI298:BI299"/>
    <mergeCell ref="BJ298:BJ299"/>
    <mergeCell ref="BK298:BK299"/>
    <mergeCell ref="O301:O302"/>
    <mergeCell ref="P301:P302"/>
    <mergeCell ref="Q301:Q302"/>
    <mergeCell ref="R301:R302"/>
    <mergeCell ref="S301:S302"/>
    <mergeCell ref="T301:T302"/>
    <mergeCell ref="AG301:AG302"/>
    <mergeCell ref="BD301:BD305"/>
    <mergeCell ref="BE301:BE305"/>
    <mergeCell ref="AA301:AA302"/>
    <mergeCell ref="AB301:AB302"/>
    <mergeCell ref="AC301:AC302"/>
    <mergeCell ref="AD301:AD302"/>
    <mergeCell ref="AE301:AE302"/>
    <mergeCell ref="AF301:AF302"/>
    <mergeCell ref="U301:U302"/>
    <mergeCell ref="V301:V302"/>
    <mergeCell ref="I301:I302"/>
    <mergeCell ref="J301:J302"/>
    <mergeCell ref="K301:K302"/>
    <mergeCell ref="L301:L302"/>
    <mergeCell ref="M301:M302"/>
    <mergeCell ref="N301:N302"/>
    <mergeCell ref="B301:B302"/>
    <mergeCell ref="C301:C302"/>
    <mergeCell ref="D301:D302"/>
    <mergeCell ref="E301:E302"/>
    <mergeCell ref="F301:F302"/>
    <mergeCell ref="G301:G302"/>
    <mergeCell ref="Q303:Q304"/>
    <mergeCell ref="R303:R304"/>
    <mergeCell ref="S303:S304"/>
    <mergeCell ref="T303:T304"/>
    <mergeCell ref="I303:I304"/>
    <mergeCell ref="J303:J304"/>
    <mergeCell ref="K303:K304"/>
    <mergeCell ref="L303:L304"/>
    <mergeCell ref="M303:M304"/>
    <mergeCell ref="N303:N304"/>
    <mergeCell ref="B303:B304"/>
    <mergeCell ref="C303:C304"/>
    <mergeCell ref="D303:D304"/>
    <mergeCell ref="E303:E304"/>
    <mergeCell ref="F303:F304"/>
    <mergeCell ref="G303:G304"/>
    <mergeCell ref="H303:H304"/>
    <mergeCell ref="P303:P304"/>
    <mergeCell ref="Z301:Z302"/>
    <mergeCell ref="N305:N306"/>
    <mergeCell ref="O305:O306"/>
    <mergeCell ref="AR304:AR305"/>
    <mergeCell ref="AS304:AS305"/>
    <mergeCell ref="B305:B306"/>
    <mergeCell ref="C305:C306"/>
    <mergeCell ref="D305:D306"/>
    <mergeCell ref="E305:E306"/>
    <mergeCell ref="F305:F306"/>
    <mergeCell ref="G305:G306"/>
    <mergeCell ref="H305:H306"/>
    <mergeCell ref="I305:I306"/>
    <mergeCell ref="AG303:AG304"/>
    <mergeCell ref="AM303:AM304"/>
    <mergeCell ref="AN303:AN304"/>
    <mergeCell ref="AO303:AO304"/>
    <mergeCell ref="AP303:AP304"/>
    <mergeCell ref="AQ303:AQ304"/>
    <mergeCell ref="AA303:AA304"/>
    <mergeCell ref="AB303:AB304"/>
    <mergeCell ref="AC303:AC304"/>
    <mergeCell ref="AD303:AD304"/>
    <mergeCell ref="AE303:AE304"/>
    <mergeCell ref="AF303:AF304"/>
    <mergeCell ref="U303:U304"/>
    <mergeCell ref="V303:V304"/>
    <mergeCell ref="W303:W304"/>
    <mergeCell ref="X303:X304"/>
    <mergeCell ref="Y303:Y304"/>
    <mergeCell ref="Z303:Z304"/>
    <mergeCell ref="O303:O304"/>
    <mergeCell ref="AW310:AW315"/>
    <mergeCell ref="AM305:AM306"/>
    <mergeCell ref="AN305:AN306"/>
    <mergeCell ref="AO305:AO306"/>
    <mergeCell ref="AP305:AP306"/>
    <mergeCell ref="AQ305:AQ306"/>
    <mergeCell ref="C308:AG308"/>
    <mergeCell ref="AH308:AL309"/>
    <mergeCell ref="AM308:AO309"/>
    <mergeCell ref="AP308:AQ309"/>
    <mergeCell ref="AB305:AB306"/>
    <mergeCell ref="AC305:AC306"/>
    <mergeCell ref="AD305:AD306"/>
    <mergeCell ref="AE305:AE306"/>
    <mergeCell ref="AF305:AF306"/>
    <mergeCell ref="AG305:AG306"/>
    <mergeCell ref="V305:V306"/>
    <mergeCell ref="W305:W306"/>
    <mergeCell ref="X305:X306"/>
    <mergeCell ref="Y305:Y306"/>
    <mergeCell ref="Z305:Z306"/>
    <mergeCell ref="AA305:AA306"/>
    <mergeCell ref="P305:P306"/>
    <mergeCell ref="Q305:Q306"/>
    <mergeCell ref="R305:R306"/>
    <mergeCell ref="S305:S306"/>
    <mergeCell ref="T305:T306"/>
    <mergeCell ref="U305:U306"/>
    <mergeCell ref="J305:J306"/>
    <mergeCell ref="K305:K306"/>
    <mergeCell ref="L305:L306"/>
    <mergeCell ref="M305:M306"/>
    <mergeCell ref="AQ313:AQ314"/>
    <mergeCell ref="AR314:AR315"/>
    <mergeCell ref="AS314:AS315"/>
    <mergeCell ref="AQ315:AQ316"/>
    <mergeCell ref="BF308:BF309"/>
    <mergeCell ref="BG308:BG309"/>
    <mergeCell ref="BI308:BI309"/>
    <mergeCell ref="BJ308:BJ309"/>
    <mergeCell ref="BK308:BK309"/>
    <mergeCell ref="AH310:AH311"/>
    <mergeCell ref="AI310:AI311"/>
    <mergeCell ref="AJ310:AJ311"/>
    <mergeCell ref="AK310:AK311"/>
    <mergeCell ref="AL310:AL311"/>
    <mergeCell ref="AX308:AX309"/>
    <mergeCell ref="AY308:AY309"/>
    <mergeCell ref="AZ308:AZ309"/>
    <mergeCell ref="BC308:BC309"/>
    <mergeCell ref="BD308:BD310"/>
    <mergeCell ref="BE308:BE310"/>
    <mergeCell ref="AX310:AX315"/>
    <mergeCell ref="AY310:AY315"/>
    <mergeCell ref="AZ310:AZ315"/>
    <mergeCell ref="BA310:BA315"/>
    <mergeCell ref="AR308:AR310"/>
    <mergeCell ref="AS308:AS310"/>
    <mergeCell ref="AT308:AT309"/>
    <mergeCell ref="AU308:AU309"/>
    <mergeCell ref="BJ310:BJ315"/>
    <mergeCell ref="BK310:BK315"/>
    <mergeCell ref="AV308:AV309"/>
    <mergeCell ref="AW308:AW309"/>
    <mergeCell ref="B311:B312"/>
    <mergeCell ref="C311:C312"/>
    <mergeCell ref="D311:D312"/>
    <mergeCell ref="E311:E312"/>
    <mergeCell ref="F311:F312"/>
    <mergeCell ref="G311:G312"/>
    <mergeCell ref="H311:H312"/>
    <mergeCell ref="I311:I312"/>
    <mergeCell ref="BB310:BB315"/>
    <mergeCell ref="BC310:BC315"/>
    <mergeCell ref="BF310:BF312"/>
    <mergeCell ref="BG310:BG312"/>
    <mergeCell ref="BH310:BH311"/>
    <mergeCell ref="BI310:BI311"/>
    <mergeCell ref="BD311:BD315"/>
    <mergeCell ref="BE311:BE315"/>
    <mergeCell ref="BF313:BF315"/>
    <mergeCell ref="BG313:BG315"/>
    <mergeCell ref="AM310:AM312"/>
    <mergeCell ref="AN310:AN312"/>
    <mergeCell ref="AP313:AP314"/>
    <mergeCell ref="Z313:Z314"/>
    <mergeCell ref="AA313:AA314"/>
    <mergeCell ref="AB313:AB314"/>
    <mergeCell ref="AC313:AC314"/>
    <mergeCell ref="AD313:AD314"/>
    <mergeCell ref="AE313:AE314"/>
    <mergeCell ref="T313:T314"/>
    <mergeCell ref="AU310:AU315"/>
    <mergeCell ref="AV310:AV315"/>
    <mergeCell ref="J311:J312"/>
    <mergeCell ref="K311:K312"/>
    <mergeCell ref="L311:L312"/>
    <mergeCell ref="M311:M312"/>
    <mergeCell ref="N311:N312"/>
    <mergeCell ref="O311:O312"/>
    <mergeCell ref="R315:R316"/>
    <mergeCell ref="S315:S316"/>
    <mergeCell ref="H315:H316"/>
    <mergeCell ref="I315:I316"/>
    <mergeCell ref="J315:J316"/>
    <mergeCell ref="K315:K316"/>
    <mergeCell ref="L315:L316"/>
    <mergeCell ref="M315:M316"/>
    <mergeCell ref="AO310:AO312"/>
    <mergeCell ref="AP310:AP312"/>
    <mergeCell ref="AQ310:AQ312"/>
    <mergeCell ref="AT310:AT315"/>
    <mergeCell ref="AB311:AB312"/>
    <mergeCell ref="AC311:AC312"/>
    <mergeCell ref="AD311:AD312"/>
    <mergeCell ref="AE311:AE312"/>
    <mergeCell ref="AF311:AF312"/>
    <mergeCell ref="AG311:AG312"/>
    <mergeCell ref="V311:V312"/>
    <mergeCell ref="W311:W312"/>
    <mergeCell ref="X311:X312"/>
    <mergeCell ref="Y311:Y312"/>
    <mergeCell ref="Z311:Z312"/>
    <mergeCell ref="AA311:AA312"/>
    <mergeCell ref="P311:P312"/>
    <mergeCell ref="Q311:Q312"/>
    <mergeCell ref="R311:R312"/>
    <mergeCell ref="S311:S312"/>
    <mergeCell ref="T311:T312"/>
    <mergeCell ref="U311:U312"/>
    <mergeCell ref="AN313:AN314"/>
    <mergeCell ref="AO313:AO314"/>
    <mergeCell ref="B315:B316"/>
    <mergeCell ref="C315:C316"/>
    <mergeCell ref="D315:D316"/>
    <mergeCell ref="E315:E316"/>
    <mergeCell ref="F315:F316"/>
    <mergeCell ref="G315:G316"/>
    <mergeCell ref="AF313:AF314"/>
    <mergeCell ref="AG313:AG314"/>
    <mergeCell ref="AM313:AM314"/>
    <mergeCell ref="H313:H314"/>
    <mergeCell ref="I313:I314"/>
    <mergeCell ref="J313:J314"/>
    <mergeCell ref="K313:K314"/>
    <mergeCell ref="L313:L314"/>
    <mergeCell ref="M313:M314"/>
    <mergeCell ref="B313:B314"/>
    <mergeCell ref="C313:C314"/>
    <mergeCell ref="D313:D314"/>
    <mergeCell ref="E313:E314"/>
    <mergeCell ref="F313:F314"/>
    <mergeCell ref="G313:G314"/>
    <mergeCell ref="U313:U314"/>
    <mergeCell ref="V313:V314"/>
    <mergeCell ref="W313:W314"/>
    <mergeCell ref="X313:X314"/>
    <mergeCell ref="Y313:Y314"/>
    <mergeCell ref="N313:N314"/>
    <mergeCell ref="O313:O314"/>
    <mergeCell ref="P313:P314"/>
    <mergeCell ref="Q313:Q314"/>
    <mergeCell ref="R313:R314"/>
    <mergeCell ref="S313:S314"/>
    <mergeCell ref="C318:AG318"/>
    <mergeCell ref="AH318:AL319"/>
    <mergeCell ref="AM318:AO319"/>
    <mergeCell ref="AP318:AQ319"/>
    <mergeCell ref="AR318:AR320"/>
    <mergeCell ref="AS318:AS320"/>
    <mergeCell ref="AO320:AO322"/>
    <mergeCell ref="AP320:AP322"/>
    <mergeCell ref="AQ320:AQ322"/>
    <mergeCell ref="H321:H322"/>
    <mergeCell ref="AF315:AF316"/>
    <mergeCell ref="AG315:AG316"/>
    <mergeCell ref="AM315:AM316"/>
    <mergeCell ref="AN315:AN316"/>
    <mergeCell ref="AO315:AO316"/>
    <mergeCell ref="AP315:AP316"/>
    <mergeCell ref="Z315:Z316"/>
    <mergeCell ref="AA315:AA316"/>
    <mergeCell ref="AB315:AB316"/>
    <mergeCell ref="AC315:AC316"/>
    <mergeCell ref="AD315:AD316"/>
    <mergeCell ref="AE315:AE316"/>
    <mergeCell ref="T315:T316"/>
    <mergeCell ref="U315:U316"/>
    <mergeCell ref="V315:V316"/>
    <mergeCell ref="W315:W316"/>
    <mergeCell ref="X315:X316"/>
    <mergeCell ref="Y315:Y316"/>
    <mergeCell ref="N315:N316"/>
    <mergeCell ref="O315:O316"/>
    <mergeCell ref="P315:P316"/>
    <mergeCell ref="Q315:Q316"/>
    <mergeCell ref="AH320:AH321"/>
    <mergeCell ref="AI320:AI321"/>
    <mergeCell ref="AJ320:AJ321"/>
    <mergeCell ref="AK320:AK321"/>
    <mergeCell ref="AL320:AL321"/>
    <mergeCell ref="AM320:AM322"/>
    <mergeCell ref="AN320:AN322"/>
    <mergeCell ref="AZ318:AZ319"/>
    <mergeCell ref="BC318:BC319"/>
    <mergeCell ref="BD318:BD320"/>
    <mergeCell ref="BE318:BE320"/>
    <mergeCell ref="BF318:BF319"/>
    <mergeCell ref="BG318:BG319"/>
    <mergeCell ref="AZ320:AZ325"/>
    <mergeCell ref="BA320:BA325"/>
    <mergeCell ref="BB320:BB325"/>
    <mergeCell ref="BC320:BC325"/>
    <mergeCell ref="AT318:AT319"/>
    <mergeCell ref="AU318:AU319"/>
    <mergeCell ref="AV318:AV319"/>
    <mergeCell ref="AW318:AW319"/>
    <mergeCell ref="AX318:AX319"/>
    <mergeCell ref="AY318:AY319"/>
    <mergeCell ref="BF320:BF322"/>
    <mergeCell ref="BG320:BG322"/>
    <mergeCell ref="X321:X322"/>
    <mergeCell ref="Y321:Y322"/>
    <mergeCell ref="Z321:Z322"/>
    <mergeCell ref="BH320:BH321"/>
    <mergeCell ref="BI320:BI321"/>
    <mergeCell ref="BJ320:BJ325"/>
    <mergeCell ref="BK320:BK325"/>
    <mergeCell ref="BF323:BF325"/>
    <mergeCell ref="BG323:BG325"/>
    <mergeCell ref="AT320:AT325"/>
    <mergeCell ref="AU320:AU325"/>
    <mergeCell ref="AV320:AV325"/>
    <mergeCell ref="AW320:AW325"/>
    <mergeCell ref="AX320:AX325"/>
    <mergeCell ref="AY320:AY325"/>
    <mergeCell ref="BI318:BI319"/>
    <mergeCell ref="BJ318:BJ319"/>
    <mergeCell ref="BK318:BK319"/>
    <mergeCell ref="P321:P322"/>
    <mergeCell ref="Q321:Q322"/>
    <mergeCell ref="R321:R322"/>
    <mergeCell ref="S321:S322"/>
    <mergeCell ref="T321:T322"/>
    <mergeCell ref="AG321:AG322"/>
    <mergeCell ref="BD321:BD325"/>
    <mergeCell ref="BE321:BE325"/>
    <mergeCell ref="AA321:AA322"/>
    <mergeCell ref="AB321:AB322"/>
    <mergeCell ref="AC321:AC322"/>
    <mergeCell ref="AD321:AD322"/>
    <mergeCell ref="AE321:AE322"/>
    <mergeCell ref="AF321:AF322"/>
    <mergeCell ref="U321:U322"/>
    <mergeCell ref="V321:V322"/>
    <mergeCell ref="W321:W322"/>
    <mergeCell ref="I321:I322"/>
    <mergeCell ref="J321:J322"/>
    <mergeCell ref="K321:K322"/>
    <mergeCell ref="L321:L322"/>
    <mergeCell ref="M321:M322"/>
    <mergeCell ref="N321:N322"/>
    <mergeCell ref="B321:B322"/>
    <mergeCell ref="C321:C322"/>
    <mergeCell ref="D321:D322"/>
    <mergeCell ref="E321:E322"/>
    <mergeCell ref="F321:F322"/>
    <mergeCell ref="G321:G322"/>
    <mergeCell ref="R323:R324"/>
    <mergeCell ref="S323:S324"/>
    <mergeCell ref="T323:T324"/>
    <mergeCell ref="I323:I324"/>
    <mergeCell ref="J323:J324"/>
    <mergeCell ref="K323:K324"/>
    <mergeCell ref="L323:L324"/>
    <mergeCell ref="M323:M324"/>
    <mergeCell ref="N323:N324"/>
    <mergeCell ref="B323:B324"/>
    <mergeCell ref="C323:C324"/>
    <mergeCell ref="D323:D324"/>
    <mergeCell ref="E323:E324"/>
    <mergeCell ref="F323:F324"/>
    <mergeCell ref="G323:G324"/>
    <mergeCell ref="H323:H324"/>
    <mergeCell ref="O321:O322"/>
    <mergeCell ref="O325:O326"/>
    <mergeCell ref="AR324:AR325"/>
    <mergeCell ref="AS324:AS325"/>
    <mergeCell ref="B325:B326"/>
    <mergeCell ref="C325:C326"/>
    <mergeCell ref="D325:D326"/>
    <mergeCell ref="E325:E326"/>
    <mergeCell ref="F325:F326"/>
    <mergeCell ref="G325:G326"/>
    <mergeCell ref="H325:H326"/>
    <mergeCell ref="I325:I326"/>
    <mergeCell ref="AG323:AG324"/>
    <mergeCell ref="AM323:AM324"/>
    <mergeCell ref="AN323:AN324"/>
    <mergeCell ref="AO323:AO324"/>
    <mergeCell ref="AP323:AP324"/>
    <mergeCell ref="AQ323:AQ324"/>
    <mergeCell ref="AA323:AA324"/>
    <mergeCell ref="AB323:AB324"/>
    <mergeCell ref="AC323:AC324"/>
    <mergeCell ref="AD323:AD324"/>
    <mergeCell ref="AE323:AE324"/>
    <mergeCell ref="AF323:AF324"/>
    <mergeCell ref="U323:U324"/>
    <mergeCell ref="V323:V324"/>
    <mergeCell ref="W323:W324"/>
    <mergeCell ref="X323:X324"/>
    <mergeCell ref="Y323:Y324"/>
    <mergeCell ref="Z323:Z324"/>
    <mergeCell ref="O323:O324"/>
    <mergeCell ref="P323:P324"/>
    <mergeCell ref="Q323:Q324"/>
    <mergeCell ref="AM325:AM326"/>
    <mergeCell ref="AN325:AN326"/>
    <mergeCell ref="AO325:AO326"/>
    <mergeCell ref="AP325:AP326"/>
    <mergeCell ref="AQ325:AQ326"/>
    <mergeCell ref="C328:AG328"/>
    <mergeCell ref="AH328:AL329"/>
    <mergeCell ref="AM328:AO329"/>
    <mergeCell ref="AP328:AQ329"/>
    <mergeCell ref="AB325:AB326"/>
    <mergeCell ref="AC325:AC326"/>
    <mergeCell ref="AD325:AD326"/>
    <mergeCell ref="AE325:AE326"/>
    <mergeCell ref="AF325:AF326"/>
    <mergeCell ref="AG325:AG326"/>
    <mergeCell ref="V325:V326"/>
    <mergeCell ref="W325:W326"/>
    <mergeCell ref="X325:X326"/>
    <mergeCell ref="Y325:Y326"/>
    <mergeCell ref="Z325:Z326"/>
    <mergeCell ref="AA325:AA326"/>
    <mergeCell ref="P325:P326"/>
    <mergeCell ref="Q325:Q326"/>
    <mergeCell ref="R325:R326"/>
    <mergeCell ref="S325:S326"/>
    <mergeCell ref="T325:T326"/>
    <mergeCell ref="U325:U326"/>
    <mergeCell ref="J325:J326"/>
    <mergeCell ref="K325:K326"/>
    <mergeCell ref="L325:L326"/>
    <mergeCell ref="M325:M326"/>
    <mergeCell ref="N325:N326"/>
    <mergeCell ref="BF328:BF329"/>
    <mergeCell ref="BG328:BG329"/>
    <mergeCell ref="BI328:BI329"/>
    <mergeCell ref="BJ328:BJ329"/>
    <mergeCell ref="BK328:BK329"/>
    <mergeCell ref="AH330:AH331"/>
    <mergeCell ref="AI330:AI331"/>
    <mergeCell ref="AJ330:AJ331"/>
    <mergeCell ref="AK330:AK331"/>
    <mergeCell ref="AL330:AL331"/>
    <mergeCell ref="AX328:AX329"/>
    <mergeCell ref="AY328:AY329"/>
    <mergeCell ref="AZ328:AZ329"/>
    <mergeCell ref="BC328:BC329"/>
    <mergeCell ref="BD328:BD330"/>
    <mergeCell ref="BE328:BE330"/>
    <mergeCell ref="AX330:AX335"/>
    <mergeCell ref="AY330:AY335"/>
    <mergeCell ref="AZ330:AZ335"/>
    <mergeCell ref="BA330:BA335"/>
    <mergeCell ref="AR328:AR330"/>
    <mergeCell ref="AS328:AS330"/>
    <mergeCell ref="AT328:AT329"/>
    <mergeCell ref="AU328:AU329"/>
    <mergeCell ref="AV328:AV329"/>
    <mergeCell ref="AW328:AW329"/>
    <mergeCell ref="AU330:AU335"/>
    <mergeCell ref="AV330:AV335"/>
    <mergeCell ref="BJ330:BJ335"/>
    <mergeCell ref="BK330:BK335"/>
    <mergeCell ref="B331:B332"/>
    <mergeCell ref="C331:C332"/>
    <mergeCell ref="D331:D332"/>
    <mergeCell ref="E331:E332"/>
    <mergeCell ref="F331:F332"/>
    <mergeCell ref="G331:G332"/>
    <mergeCell ref="H331:H332"/>
    <mergeCell ref="I331:I332"/>
    <mergeCell ref="BB330:BB335"/>
    <mergeCell ref="BC330:BC335"/>
    <mergeCell ref="BF330:BF332"/>
    <mergeCell ref="BG330:BG332"/>
    <mergeCell ref="BH330:BH331"/>
    <mergeCell ref="BI330:BI331"/>
    <mergeCell ref="BD331:BD335"/>
    <mergeCell ref="BE331:BE335"/>
    <mergeCell ref="BF333:BF335"/>
    <mergeCell ref="BG333:BG335"/>
    <mergeCell ref="AM330:AM332"/>
    <mergeCell ref="AN330:AN332"/>
    <mergeCell ref="AO330:AO332"/>
    <mergeCell ref="AP330:AP332"/>
    <mergeCell ref="AQ330:AQ332"/>
    <mergeCell ref="AT330:AT335"/>
    <mergeCell ref="AQ333:AQ334"/>
    <mergeCell ref="AR334:AR335"/>
    <mergeCell ref="AS334:AS335"/>
    <mergeCell ref="B333:B334"/>
    <mergeCell ref="C333:C334"/>
    <mergeCell ref="D333:D334"/>
    <mergeCell ref="E333:E334"/>
    <mergeCell ref="F333:F334"/>
    <mergeCell ref="G333:G334"/>
    <mergeCell ref="AB331:AB332"/>
    <mergeCell ref="AC331:AC332"/>
    <mergeCell ref="AD331:AD332"/>
    <mergeCell ref="AE331:AE332"/>
    <mergeCell ref="AF331:AF332"/>
    <mergeCell ref="AG331:AG332"/>
    <mergeCell ref="V331:V332"/>
    <mergeCell ref="W331:W332"/>
    <mergeCell ref="X331:X332"/>
    <mergeCell ref="Y331:Y332"/>
    <mergeCell ref="Z331:Z332"/>
    <mergeCell ref="AA331:AA332"/>
    <mergeCell ref="P331:P332"/>
    <mergeCell ref="Q331:Q332"/>
    <mergeCell ref="R331:R332"/>
    <mergeCell ref="S331:S332"/>
    <mergeCell ref="T331:T332"/>
    <mergeCell ref="U331:U332"/>
    <mergeCell ref="J331:J332"/>
    <mergeCell ref="K331:K332"/>
    <mergeCell ref="L331:L332"/>
    <mergeCell ref="N331:N332"/>
    <mergeCell ref="O331:O332"/>
    <mergeCell ref="M331:M332"/>
    <mergeCell ref="J333:J334"/>
    <mergeCell ref="K333:K334"/>
    <mergeCell ref="L333:L334"/>
    <mergeCell ref="M333:M334"/>
    <mergeCell ref="B335:B336"/>
    <mergeCell ref="C335:C336"/>
    <mergeCell ref="D335:D336"/>
    <mergeCell ref="E335:E336"/>
    <mergeCell ref="F335:F336"/>
    <mergeCell ref="G335:G336"/>
    <mergeCell ref="AF333:AF334"/>
    <mergeCell ref="AG333:AG334"/>
    <mergeCell ref="AM333:AM334"/>
    <mergeCell ref="AN333:AN334"/>
    <mergeCell ref="AO333:AO334"/>
    <mergeCell ref="AP333:AP334"/>
    <mergeCell ref="Z333:Z334"/>
    <mergeCell ref="AA333:AA334"/>
    <mergeCell ref="AB333:AB334"/>
    <mergeCell ref="AC333:AC334"/>
    <mergeCell ref="AD333:AD334"/>
    <mergeCell ref="AE333:AE334"/>
    <mergeCell ref="T333:T334"/>
    <mergeCell ref="U333:U334"/>
    <mergeCell ref="V333:V334"/>
    <mergeCell ref="W333:W334"/>
    <mergeCell ref="X333:X334"/>
    <mergeCell ref="Y333:Y334"/>
    <mergeCell ref="N333:N334"/>
    <mergeCell ref="O333:O334"/>
    <mergeCell ref="P333:P334"/>
    <mergeCell ref="Q333:Q334"/>
    <mergeCell ref="R333:R334"/>
    <mergeCell ref="S333:S334"/>
    <mergeCell ref="H333:H334"/>
    <mergeCell ref="I333:I334"/>
    <mergeCell ref="T335:T336"/>
    <mergeCell ref="U335:U336"/>
    <mergeCell ref="V335:V336"/>
    <mergeCell ref="W335:W336"/>
    <mergeCell ref="X335:X336"/>
    <mergeCell ref="Y335:Y336"/>
    <mergeCell ref="N335:N336"/>
    <mergeCell ref="O335:O336"/>
    <mergeCell ref="P335:P336"/>
    <mergeCell ref="Q335:Q336"/>
    <mergeCell ref="R335:R336"/>
    <mergeCell ref="S335:S336"/>
    <mergeCell ref="H335:H336"/>
    <mergeCell ref="I335:I336"/>
    <mergeCell ref="J335:J336"/>
    <mergeCell ref="K335:K336"/>
    <mergeCell ref="L335:L336"/>
    <mergeCell ref="M335:M336"/>
    <mergeCell ref="AP340:AQ340"/>
    <mergeCell ref="AZ341:AZ342"/>
    <mergeCell ref="BC341:BC342"/>
    <mergeCell ref="BD341:BD342"/>
    <mergeCell ref="BE341:BE342"/>
    <mergeCell ref="AF335:AF336"/>
    <mergeCell ref="AG335:AG336"/>
    <mergeCell ref="AM335:AM336"/>
    <mergeCell ref="AN335:AN336"/>
    <mergeCell ref="AO335:AO336"/>
    <mergeCell ref="AP335:AP336"/>
    <mergeCell ref="Z335:Z336"/>
    <mergeCell ref="AA335:AA336"/>
    <mergeCell ref="AB335:AB336"/>
    <mergeCell ref="AC335:AC336"/>
    <mergeCell ref="AD335:AD336"/>
    <mergeCell ref="AE335:AE336"/>
    <mergeCell ref="AQ335:AQ336"/>
    <mergeCell ref="AW330:AW335"/>
    <mergeCell ref="Y340:AN340"/>
    <mergeCell ref="D350:G350"/>
    <mergeCell ref="H350:K350"/>
    <mergeCell ref="L350:AO350"/>
    <mergeCell ref="AP353:AQ353"/>
    <mergeCell ref="D348:G348"/>
    <mergeCell ref="H348:K348"/>
    <mergeCell ref="L348:AO348"/>
    <mergeCell ref="D349:G349"/>
    <mergeCell ref="H349:K349"/>
    <mergeCell ref="L349:AO349"/>
    <mergeCell ref="D346:G346"/>
    <mergeCell ref="H346:K346"/>
    <mergeCell ref="L346:Q346"/>
    <mergeCell ref="D347:G347"/>
    <mergeCell ref="H347:K347"/>
    <mergeCell ref="L347:AO347"/>
    <mergeCell ref="BF341:BF342"/>
    <mergeCell ref="Y342:AC342"/>
    <mergeCell ref="AD342:AQ342"/>
    <mergeCell ref="Y343:AC343"/>
    <mergeCell ref="AD343:AQ343"/>
    <mergeCell ref="Y344:AC344"/>
    <mergeCell ref="AD344:AQ344"/>
  </mergeCells>
  <phoneticPr fontId="1"/>
  <conditionalFormatting sqref="C9:AG11 C13:AG13 C15:AG15">
    <cfRule type="expression" dxfId="203" priority="95">
      <formula>COUNTIF(祝日,C$9)=1</formula>
    </cfRule>
    <cfRule type="expression" dxfId="202" priority="98">
      <formula>WEEKDAY(C$9)=7</formula>
    </cfRule>
    <cfRule type="expression" dxfId="201" priority="99">
      <formula>WEEKDAY(C$9)=1</formula>
    </cfRule>
  </conditionalFormatting>
  <conditionalFormatting sqref="C19:AG21 C23:AG23 C25:AG25">
    <cfRule type="expression" dxfId="200" priority="94">
      <formula>COUNTIF(祝日,C$19)=1</formula>
    </cfRule>
    <cfRule type="expression" dxfId="199" priority="96">
      <formula>WEEKDAY(C$19)=7</formula>
    </cfRule>
    <cfRule type="expression" dxfId="198" priority="97">
      <formula>WEEKDAY(C$19)=1</formula>
    </cfRule>
  </conditionalFormatting>
  <conditionalFormatting sqref="C29:AG31 C33:AG33 C35:AG35">
    <cfRule type="expression" dxfId="197" priority="91" stopIfTrue="1">
      <formula>COUNTIF(祝日,C$29)=1</formula>
    </cfRule>
    <cfRule type="expression" dxfId="196" priority="92">
      <formula>WEEKDAY(C$29)=7</formula>
    </cfRule>
    <cfRule type="expression" dxfId="195" priority="93">
      <formula>WEEKDAY(C$29)=1</formula>
    </cfRule>
  </conditionalFormatting>
  <conditionalFormatting sqref="C39:AG41 C43:AG43 C45:AG45">
    <cfRule type="expression" dxfId="194" priority="88" stopIfTrue="1">
      <formula>COUNTIF(祝日,C$39)=1</formula>
    </cfRule>
    <cfRule type="expression" dxfId="193" priority="89">
      <formula>WEEKDAY(C$39)=7</formula>
    </cfRule>
    <cfRule type="expression" dxfId="192" priority="90">
      <formula>WEEKDAY(C$39)=1</formula>
    </cfRule>
  </conditionalFormatting>
  <conditionalFormatting sqref="C49:AG51 C53:AG53 C55:AG55">
    <cfRule type="expression" dxfId="191" priority="85" stopIfTrue="1">
      <formula>COUNTIF(祝日,C$49)=1</formula>
    </cfRule>
    <cfRule type="expression" dxfId="190" priority="86">
      <formula>WEEKDAY(C$49)=7</formula>
    </cfRule>
    <cfRule type="expression" dxfId="189" priority="87">
      <formula>WEEKDAY(C$49)=1</formula>
    </cfRule>
  </conditionalFormatting>
  <conditionalFormatting sqref="C59:AG61 C63:AG63 C65:AG65">
    <cfRule type="expression" dxfId="188" priority="82" stopIfTrue="1">
      <formula>COUNTIF(祝日,C$59)=1</formula>
    </cfRule>
    <cfRule type="expression" dxfId="187" priority="83">
      <formula>WEEKDAY(C$59)=7</formula>
    </cfRule>
    <cfRule type="expression" dxfId="186" priority="84">
      <formula>WEEKDAY(C$59)=1</formula>
    </cfRule>
  </conditionalFormatting>
  <conditionalFormatting sqref="C69:AG71 C73:AG73 C75:AG75">
    <cfRule type="expression" dxfId="185" priority="79" stopIfTrue="1">
      <formula>COUNTIF(祝日,C$69)=1</formula>
    </cfRule>
    <cfRule type="expression" dxfId="184" priority="80">
      <formula>WEEKDAY(C$69)=7</formula>
    </cfRule>
    <cfRule type="expression" dxfId="183" priority="81">
      <formula>WEEKDAY(C$69)=1</formula>
    </cfRule>
  </conditionalFormatting>
  <conditionalFormatting sqref="C79:AG81 C83:AG83 C85:AG85">
    <cfRule type="expression" dxfId="182" priority="76" stopIfTrue="1">
      <formula>COUNTIF(祝日,C$79)=1</formula>
    </cfRule>
    <cfRule type="expression" dxfId="181" priority="77">
      <formula>WEEKDAY(C$79)=7</formula>
    </cfRule>
    <cfRule type="expression" dxfId="180" priority="78">
      <formula>WEEKDAY(C$79)=1</formula>
    </cfRule>
  </conditionalFormatting>
  <conditionalFormatting sqref="C89:AG91 C93:AG93 C95:AG95">
    <cfRule type="expression" dxfId="179" priority="73" stopIfTrue="1">
      <formula>COUNTIF(祝日,C$89)=1</formula>
    </cfRule>
    <cfRule type="expression" dxfId="178" priority="74">
      <formula>WEEKDAY(C$89)=7</formula>
    </cfRule>
    <cfRule type="expression" dxfId="177" priority="75">
      <formula>WEEKDAY(C$89)=1</formula>
    </cfRule>
  </conditionalFormatting>
  <conditionalFormatting sqref="C99:AG101 C103:AG103 C105:AG105">
    <cfRule type="expression" dxfId="176" priority="70" stopIfTrue="1">
      <formula>COUNTIF(祝日,C$99)=1</formula>
    </cfRule>
    <cfRule type="expression" dxfId="175" priority="71">
      <formula>WEEKDAY(C$99)=7</formula>
    </cfRule>
    <cfRule type="expression" dxfId="174" priority="72">
      <formula>WEEKDAY(C$99)=1</formula>
    </cfRule>
  </conditionalFormatting>
  <conditionalFormatting sqref="C109:AG111 C113:AG113 C115:AG115">
    <cfRule type="expression" dxfId="173" priority="67" stopIfTrue="1">
      <formula>COUNTIF(祝日,C$109)=1</formula>
    </cfRule>
    <cfRule type="expression" dxfId="172" priority="68">
      <formula>WEEKDAY(C$109)=7</formula>
    </cfRule>
    <cfRule type="expression" dxfId="171" priority="69">
      <formula>WEEKDAY(C$109)=1</formula>
    </cfRule>
  </conditionalFormatting>
  <conditionalFormatting sqref="C119:AG121 C123:AG123 C125:AG125">
    <cfRule type="expression" dxfId="170" priority="64" stopIfTrue="1">
      <formula>COUNTIF(祝日,C$119)=1</formula>
    </cfRule>
    <cfRule type="expression" dxfId="169" priority="65">
      <formula>WEEKDAY(C$119)=7</formula>
    </cfRule>
    <cfRule type="expression" dxfId="168" priority="66">
      <formula>WEEKDAY(C$119)=1</formula>
    </cfRule>
  </conditionalFormatting>
  <conditionalFormatting sqref="C129:AG131 C133:AG133 C135:AG135">
    <cfRule type="expression" dxfId="167" priority="61" stopIfTrue="1">
      <formula>COUNTIF(祝日,C$129)=1</formula>
    </cfRule>
    <cfRule type="expression" dxfId="166" priority="62">
      <formula>WEEKDAY(C$129)=7</formula>
    </cfRule>
    <cfRule type="expression" dxfId="165" priority="63">
      <formula>WEEKDAY(C$129)=1</formula>
    </cfRule>
  </conditionalFormatting>
  <conditionalFormatting sqref="C139:AG141 C143:AG143 C145:AG145">
    <cfRule type="expression" dxfId="164" priority="58" stopIfTrue="1">
      <formula>COUNTIF(祝日,C$139)=1</formula>
    </cfRule>
    <cfRule type="expression" dxfId="163" priority="59">
      <formula>WEEKDAY(C$139)=7</formula>
    </cfRule>
    <cfRule type="expression" dxfId="162" priority="60">
      <formula>WEEKDAY(C$139)=1</formula>
    </cfRule>
  </conditionalFormatting>
  <conditionalFormatting sqref="C149:AG151 C153:AG153 C155:AG155">
    <cfRule type="expression" dxfId="161" priority="100" stopIfTrue="1">
      <formula>COUNTIF(祝日,C$10686)=1</formula>
    </cfRule>
    <cfRule type="expression" dxfId="160" priority="101">
      <formula>WEEKDAY(C$149)=7</formula>
    </cfRule>
    <cfRule type="expression" dxfId="159" priority="102">
      <formula>WEEKDAY(C$149)=1</formula>
    </cfRule>
  </conditionalFormatting>
  <conditionalFormatting sqref="C159:AG161 C163:AG163 C165:AG165">
    <cfRule type="expression" dxfId="158" priority="55" stopIfTrue="1">
      <formula>COUNTIF(祝日,C$159)=1</formula>
    </cfRule>
    <cfRule type="expression" dxfId="157" priority="56">
      <formula>WEEKDAY(C$159)=7</formula>
    </cfRule>
    <cfRule type="expression" dxfId="156" priority="57">
      <formula>WEEKDAY(C$159)=1</formula>
    </cfRule>
  </conditionalFormatting>
  <conditionalFormatting sqref="C169:AG171 C173:AG173 C175:AG175">
    <cfRule type="expression" dxfId="155" priority="52" stopIfTrue="1">
      <formula>COUNTIF(祝日,C$169)=1</formula>
    </cfRule>
    <cfRule type="expression" dxfId="154" priority="53">
      <formula>WEEKDAY(C$169)=7</formula>
    </cfRule>
    <cfRule type="expression" dxfId="153" priority="54">
      <formula>WEEKDAY(C$169)=1</formula>
    </cfRule>
  </conditionalFormatting>
  <conditionalFormatting sqref="C179:AG181 C183:AG183 C185:AG185">
    <cfRule type="expression" dxfId="152" priority="49" stopIfTrue="1">
      <formula>COUNTIF(祝日,C$179)=1</formula>
    </cfRule>
    <cfRule type="expression" dxfId="151" priority="50">
      <formula>WEEKDAY(C$179)=7</formula>
    </cfRule>
    <cfRule type="expression" dxfId="150" priority="51">
      <formula>WEEKDAY(C$179)=1</formula>
    </cfRule>
  </conditionalFormatting>
  <conditionalFormatting sqref="C189:AG191 C193:AG193 C195:AG195">
    <cfRule type="expression" dxfId="149" priority="46" stopIfTrue="1">
      <formula>COUNTIF(祝日,C$189)=1</formula>
    </cfRule>
    <cfRule type="expression" dxfId="148" priority="47">
      <formula>WEEKDAY(C$189)=7</formula>
    </cfRule>
    <cfRule type="expression" dxfId="147" priority="48">
      <formula>WEEKDAY(C$189)=1</formula>
    </cfRule>
  </conditionalFormatting>
  <conditionalFormatting sqref="C199:AG201 C203:AG203 C205:AG205">
    <cfRule type="expression" dxfId="146" priority="43" stopIfTrue="1">
      <formula>COUNTIF(祝日,C$199)=1</formula>
    </cfRule>
    <cfRule type="expression" dxfId="145" priority="44">
      <formula>WEEKDAY(C$199)=7</formula>
    </cfRule>
    <cfRule type="expression" dxfId="144" priority="45">
      <formula>WEEKDAY(C$199)=1</formula>
    </cfRule>
  </conditionalFormatting>
  <conditionalFormatting sqref="C209:AG211 C213:AG213 C215:AG215">
    <cfRule type="expression" dxfId="143" priority="40" stopIfTrue="1">
      <formula>COUNTIF(祝日,C$209)=1</formula>
    </cfRule>
    <cfRule type="expression" dxfId="142" priority="41">
      <formula>WEEKDAY(C$209)=7</formula>
    </cfRule>
    <cfRule type="expression" dxfId="141" priority="42">
      <formula>WEEKDAY(C$209)=1</formula>
    </cfRule>
  </conditionalFormatting>
  <conditionalFormatting sqref="C219:AG221 C223:AG223 C225:AG225">
    <cfRule type="expression" dxfId="140" priority="37" stopIfTrue="1">
      <formula>COUNTIF(祝日,C$219)=1</formula>
    </cfRule>
    <cfRule type="expression" dxfId="139" priority="38">
      <formula>WEEKDAY(C$219)=7</formula>
    </cfRule>
    <cfRule type="expression" dxfId="138" priority="39">
      <formula>WEEKDAY(C$219)=1</formula>
    </cfRule>
  </conditionalFormatting>
  <conditionalFormatting sqref="C229:AG231 C233:AG233 C235:AG235">
    <cfRule type="expression" dxfId="137" priority="34" stopIfTrue="1">
      <formula>COUNTIF(祝日,C$229)=1</formula>
    </cfRule>
    <cfRule type="expression" dxfId="136" priority="35">
      <formula>WEEKDAY(C$229)=7</formula>
    </cfRule>
    <cfRule type="expression" dxfId="135" priority="36">
      <formula>WEEKDAY(C$229)=1</formula>
    </cfRule>
  </conditionalFormatting>
  <conditionalFormatting sqref="C239:AG241 C243:AG243 C245:AG245">
    <cfRule type="expression" dxfId="134" priority="31" stopIfTrue="1">
      <formula>COUNTIF(祝日,C$239)=1</formula>
    </cfRule>
    <cfRule type="expression" dxfId="133" priority="32">
      <formula>WEEKDAY(C$239)=7</formula>
    </cfRule>
    <cfRule type="expression" dxfId="132" priority="33">
      <formula>WEEKDAY(C$239)=1</formula>
    </cfRule>
  </conditionalFormatting>
  <conditionalFormatting sqref="C249:AG251 C253:AG253 C255:AG255">
    <cfRule type="expression" dxfId="131" priority="28" stopIfTrue="1">
      <formula>COUNTIF(祝日,C$249)=1</formula>
    </cfRule>
    <cfRule type="expression" dxfId="130" priority="29">
      <formula>WEEKDAY(C$249)=7</formula>
    </cfRule>
    <cfRule type="expression" dxfId="129" priority="30">
      <formula>WEEKDAY(C$249)=1</formula>
    </cfRule>
  </conditionalFormatting>
  <conditionalFormatting sqref="C259:AG261 C263:AG263 C265:AG265">
    <cfRule type="expression" dxfId="128" priority="25" stopIfTrue="1">
      <formula>COUNTIF(祝日,C$259)=1</formula>
    </cfRule>
    <cfRule type="expression" dxfId="127" priority="26">
      <formula>WEEKDAY(C$259)=7</formula>
    </cfRule>
    <cfRule type="expression" dxfId="126" priority="27">
      <formula>WEEKDAY(C$259)=1</formula>
    </cfRule>
  </conditionalFormatting>
  <conditionalFormatting sqref="C269:AG271 C273:AG273 C275:AG275">
    <cfRule type="expression" dxfId="125" priority="22" stopIfTrue="1">
      <formula>COUNTIF(祝日,C$269)=1</formula>
    </cfRule>
    <cfRule type="expression" dxfId="124" priority="23">
      <formula>WEEKDAY(C$269)=7</formula>
    </cfRule>
    <cfRule type="expression" dxfId="123" priority="24">
      <formula>WEEKDAY(C$269)=1</formula>
    </cfRule>
  </conditionalFormatting>
  <conditionalFormatting sqref="C279:AG281 C283:AG283 C285:AG285">
    <cfRule type="expression" dxfId="122" priority="19" stopIfTrue="1">
      <formula>COUNTIF(祝日,C$279)=1</formula>
    </cfRule>
    <cfRule type="expression" dxfId="121" priority="20">
      <formula>WEEKDAY(C$279)=7</formula>
    </cfRule>
    <cfRule type="expression" dxfId="120" priority="21">
      <formula>WEEKDAY(C$279)=1</formula>
    </cfRule>
  </conditionalFormatting>
  <conditionalFormatting sqref="C289:AG291 C293:AG293 C295:AG295">
    <cfRule type="expression" dxfId="119" priority="16" stopIfTrue="1">
      <formula>COUNTIF(祝日,C$289)=1</formula>
    </cfRule>
    <cfRule type="expression" dxfId="118" priority="17">
      <formula>WEEKDAY(C$289)=7</formula>
    </cfRule>
    <cfRule type="expression" dxfId="117" priority="18">
      <formula>WEEKDAY(C$289)=1</formula>
    </cfRule>
  </conditionalFormatting>
  <conditionalFormatting sqref="C299:AG301 C303:AG303 C305:AG305">
    <cfRule type="expression" dxfId="116" priority="13" stopIfTrue="1">
      <formula>COUNTIF(祝日,C$299)=1</formula>
    </cfRule>
    <cfRule type="expression" dxfId="115" priority="14">
      <formula>WEEKDAY(C$299)=7</formula>
    </cfRule>
    <cfRule type="expression" dxfId="114" priority="15">
      <formula>WEEKDAY(C$299)=1</formula>
    </cfRule>
  </conditionalFormatting>
  <conditionalFormatting sqref="C309:AG311 C313:AG313 C315:AG315">
    <cfRule type="expression" dxfId="113" priority="10" stopIfTrue="1">
      <formula>COUNTIF(祝日,C$309)=1</formula>
    </cfRule>
    <cfRule type="expression" dxfId="112" priority="11">
      <formula>WEEKDAY(C$309)=7</formula>
    </cfRule>
    <cfRule type="expression" dxfId="111" priority="12">
      <formula>WEEKDAY(C$309)=1</formula>
    </cfRule>
  </conditionalFormatting>
  <conditionalFormatting sqref="C319:AG321 C323:AG323 C325:AG325">
    <cfRule type="expression" dxfId="110" priority="7" stopIfTrue="1">
      <formula>COUNTIF(祝日,C$319)=1</formula>
    </cfRule>
    <cfRule type="expression" dxfId="109" priority="8">
      <formula>WEEKDAY(C$319)=7</formula>
    </cfRule>
    <cfRule type="expression" dxfId="108" priority="9">
      <formula>WEEKDAY(C$319)=1</formula>
    </cfRule>
  </conditionalFormatting>
  <conditionalFormatting sqref="C329:AG331 C333:AG333 C335:AG335">
    <cfRule type="expression" dxfId="107" priority="4" stopIfTrue="1">
      <formula>COUNTIF(祝日,C$329)=1</formula>
    </cfRule>
    <cfRule type="expression" dxfId="106" priority="5">
      <formula>WEEKDAY(C$329)=7</formula>
    </cfRule>
    <cfRule type="expression" dxfId="105" priority="6">
      <formula>WEEKDAY(C$329)=1</formula>
    </cfRule>
  </conditionalFormatting>
  <conditionalFormatting sqref="E17">
    <cfRule type="expression" dxfId="104" priority="1">
      <formula>COUNTIF(祝日,E$9)=1</formula>
    </cfRule>
    <cfRule type="expression" dxfId="103" priority="2">
      <formula>WEEKDAY(E$9)=7</formula>
    </cfRule>
    <cfRule type="expression" dxfId="102" priority="3">
      <formula>WEEKDAY(E$9)=1</formula>
    </cfRule>
  </conditionalFormatting>
  <dataValidations count="3">
    <dataValidation type="list" allowBlank="1" showInputMessage="1" showErrorMessage="1" sqref="AO340">
      <formula1>"計画,実績"</formula1>
    </dataValidation>
    <dataValidation type="list" allowBlank="1" showInputMessage="1" showErrorMessage="1" sqref="E17">
      <formula1>$AT$2:$AT$5</formula1>
    </dataValidation>
    <dataValidation type="list" allowBlank="1" showInputMessage="1" showErrorMessage="1" sqref="C53:AG56 C183:AG186 C233:AG236 C243:AG246 C253:AG256 C263:AG266 C273:AG276 C283:AG286 C293:AG296 C213:AG216 C203:AG206 C193:AG196 C223:AG226 C173:AG176 C123:AG126 C113:AG116 C103:AG106 C93:AG96 C83:AG86 C333:AG336 C323:AG326 C313:AG316 C303:AG306 C13:AG16 C143:AG146 C163:AG166 C153:AG156 C73:AG76 C33:AG36 C43:AG46 C25:AG25 C133:AG136 C23:AG23 C63:AG66">
      <formula1>$AT$1:$AT$5</formula1>
    </dataValidation>
  </dataValidations>
  <printOptions horizontalCentered="1" verticalCentered="1"/>
  <pageMargins left="0.23622047244094491" right="0.23622047244094491" top="0.55118110236220474" bottom="0.55118110236220474" header="0.31496062992125984" footer="0.31496062992125984"/>
  <pageSetup paperSize="9" scale="1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Q381"/>
  <sheetViews>
    <sheetView tabSelected="1" view="pageBreakPreview" zoomScale="70" zoomScaleNormal="100" zoomScaleSheetLayoutView="70" workbookViewId="0">
      <selection activeCell="BC2" sqref="BC2:BC4"/>
    </sheetView>
  </sheetViews>
  <sheetFormatPr defaultColWidth="9" defaultRowHeight="13.5" outlineLevelRow="1"/>
  <cols>
    <col min="1" max="1" width="1.5" style="15" customWidth="1"/>
    <col min="2" max="2" width="5.125" style="112" customWidth="1"/>
    <col min="3" max="33" width="4.125" style="112" customWidth="1"/>
    <col min="34" max="34" width="7.5" style="15" hidden="1" customWidth="1"/>
    <col min="35" max="37" width="5.25" style="15" hidden="1" customWidth="1"/>
    <col min="38" max="38" width="5.125" style="15" hidden="1" customWidth="1"/>
    <col min="39" max="39" width="4.125" style="15" customWidth="1"/>
    <col min="40" max="41" width="5.625" style="15" customWidth="1"/>
    <col min="42" max="42" width="4.125" style="15" customWidth="1"/>
    <col min="43" max="45" width="5.625" style="15" customWidth="1"/>
    <col min="46" max="51" width="8.75" style="16" customWidth="1"/>
    <col min="52" max="52" width="9" style="15" customWidth="1"/>
    <col min="53" max="54" width="9.125" style="15" bestFit="1" customWidth="1"/>
    <col min="55" max="55" width="10.5" style="15" bestFit="1" customWidth="1"/>
    <col min="56" max="56" width="10.25" style="15" bestFit="1" customWidth="1"/>
    <col min="57" max="57" width="10.125" style="15" customWidth="1"/>
    <col min="58" max="60" width="9.75" style="18" customWidth="1"/>
    <col min="61" max="61" width="12.375" style="18" customWidth="1"/>
    <col min="62" max="62" width="9.75" style="15" customWidth="1"/>
    <col min="63" max="63" width="9.125" style="15" bestFit="1" customWidth="1"/>
    <col min="64" max="64" width="11" style="15" bestFit="1" customWidth="1"/>
    <col min="65" max="65" width="10.125" style="15" bestFit="1" customWidth="1"/>
    <col min="66" max="66" width="9" style="15"/>
    <col min="67" max="67" width="11.375" style="15" bestFit="1" customWidth="1"/>
    <col min="68" max="69" width="9.125" style="15" bestFit="1" customWidth="1"/>
    <col min="70" max="16384" width="9" style="15"/>
  </cols>
  <sheetData>
    <row r="1" spans="1:65" ht="23.25">
      <c r="A1" s="12"/>
      <c r="B1" s="13" t="s">
        <v>86</v>
      </c>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2"/>
      <c r="AI1" s="12"/>
      <c r="AJ1" s="12"/>
      <c r="AK1" s="12"/>
      <c r="AL1" s="12"/>
      <c r="AM1" s="12"/>
      <c r="AN1" s="12"/>
      <c r="AO1" s="12"/>
      <c r="AP1" s="12"/>
      <c r="AQ1" s="12"/>
      <c r="AV1" s="17"/>
      <c r="AW1" s="17"/>
      <c r="AX1" s="17"/>
      <c r="AY1" s="17"/>
      <c r="AZ1" s="17"/>
      <c r="BA1" s="17"/>
      <c r="BB1" s="17"/>
      <c r="BC1" s="17"/>
    </row>
    <row r="2" spans="1:65" ht="23.25">
      <c r="A2" s="12"/>
      <c r="B2" s="19" t="s">
        <v>49</v>
      </c>
      <c r="C2" s="14"/>
      <c r="D2" s="14"/>
      <c r="E2" s="14"/>
      <c r="F2" s="14"/>
      <c r="G2" s="14"/>
      <c r="H2" s="14"/>
      <c r="I2" s="14"/>
      <c r="J2" s="14"/>
      <c r="K2" s="14"/>
      <c r="L2" s="13"/>
      <c r="M2" s="14"/>
      <c r="N2" s="14"/>
      <c r="O2" s="14"/>
      <c r="P2" s="14"/>
      <c r="Q2" s="14"/>
      <c r="R2" s="14"/>
      <c r="S2" s="14"/>
      <c r="T2" s="14"/>
      <c r="U2" s="14"/>
      <c r="V2" s="14"/>
      <c r="W2" s="14"/>
      <c r="X2" s="14"/>
      <c r="Y2" s="14"/>
      <c r="Z2" s="14"/>
      <c r="AA2" s="14"/>
      <c r="AB2" s="13"/>
      <c r="AC2" s="14"/>
      <c r="AD2" s="14"/>
      <c r="AE2" s="14"/>
      <c r="AF2" s="14"/>
      <c r="AG2" s="14"/>
      <c r="AH2" s="12"/>
      <c r="AI2" s="12"/>
      <c r="AJ2" s="12"/>
      <c r="AK2" s="12"/>
      <c r="AL2" s="12"/>
      <c r="AM2" s="273" t="s">
        <v>47</v>
      </c>
      <c r="AN2" s="273"/>
      <c r="AO2" s="273"/>
      <c r="AP2" s="273"/>
      <c r="AQ2" s="273"/>
      <c r="AR2" s="20"/>
      <c r="AS2" s="20"/>
      <c r="AT2" s="16" t="s">
        <v>48</v>
      </c>
      <c r="AV2" s="274"/>
      <c r="AW2" s="21"/>
      <c r="AX2" s="21"/>
      <c r="AY2" s="274"/>
      <c r="AZ2" s="262"/>
      <c r="BA2" s="22"/>
      <c r="BB2" s="22"/>
      <c r="BC2" s="262"/>
    </row>
    <row r="3" spans="1:65" ht="23.25">
      <c r="A3" s="12"/>
      <c r="B3" s="19"/>
      <c r="C3" s="14"/>
      <c r="D3" s="14"/>
      <c r="E3" s="14"/>
      <c r="F3" s="14"/>
      <c r="G3" s="14"/>
      <c r="H3" s="14"/>
      <c r="I3" s="14"/>
      <c r="J3" s="14"/>
      <c r="K3" s="14"/>
      <c r="L3" s="13"/>
      <c r="M3" s="14"/>
      <c r="N3" s="14"/>
      <c r="O3" s="14"/>
      <c r="P3" s="14"/>
      <c r="Q3" s="14"/>
      <c r="R3" s="14"/>
      <c r="S3" s="14"/>
      <c r="T3" s="14"/>
      <c r="U3" s="14"/>
      <c r="V3" s="14"/>
      <c r="W3" s="14"/>
      <c r="X3" s="14"/>
      <c r="Y3" s="14"/>
      <c r="Z3" s="14"/>
      <c r="AA3" s="14"/>
      <c r="AB3" s="13"/>
      <c r="AC3" s="14"/>
      <c r="AD3" s="14"/>
      <c r="AE3" s="14"/>
      <c r="AF3" s="14"/>
      <c r="AG3" s="14"/>
      <c r="AH3" s="12"/>
      <c r="AI3" s="12"/>
      <c r="AJ3" s="12"/>
      <c r="AK3" s="12"/>
      <c r="AL3" s="12"/>
      <c r="AM3" s="273"/>
      <c r="AN3" s="273"/>
      <c r="AO3" s="273"/>
      <c r="AP3" s="273"/>
      <c r="AQ3" s="273"/>
      <c r="AR3" s="20"/>
      <c r="AS3" s="20"/>
      <c r="AV3" s="274"/>
      <c r="AW3" s="23"/>
      <c r="AX3" s="21"/>
      <c r="AY3" s="274"/>
      <c r="AZ3" s="262"/>
      <c r="BA3" s="22"/>
      <c r="BB3" s="22"/>
      <c r="BC3" s="262"/>
    </row>
    <row r="4" spans="1:65" ht="16.5" customHeight="1">
      <c r="A4" s="12"/>
      <c r="B4" s="14"/>
      <c r="C4" s="14"/>
      <c r="D4" s="14"/>
      <c r="E4" s="14"/>
      <c r="F4" s="14"/>
      <c r="G4" s="24"/>
      <c r="H4" s="24"/>
      <c r="I4" s="24"/>
      <c r="J4" s="24"/>
      <c r="K4" s="24"/>
      <c r="L4" s="24"/>
      <c r="M4" s="14"/>
      <c r="N4" s="14"/>
      <c r="O4" s="14"/>
      <c r="P4" s="14"/>
      <c r="Q4" s="14"/>
      <c r="R4" s="14"/>
      <c r="S4" s="14"/>
      <c r="T4" s="14"/>
      <c r="U4" s="25"/>
      <c r="V4" s="14"/>
      <c r="W4" s="14"/>
      <c r="X4" s="14"/>
      <c r="Y4" s="14"/>
      <c r="Z4" s="14"/>
      <c r="AA4" s="14"/>
      <c r="AB4" s="14"/>
      <c r="AC4" s="14"/>
      <c r="AD4" s="14"/>
      <c r="AE4" s="14"/>
      <c r="AF4" s="14"/>
      <c r="AG4" s="14"/>
      <c r="AH4" s="12"/>
      <c r="AI4" s="12"/>
      <c r="AJ4" s="12"/>
      <c r="AK4" s="12"/>
      <c r="AL4" s="12"/>
      <c r="AM4" s="273"/>
      <c r="AN4" s="273"/>
      <c r="AO4" s="273"/>
      <c r="AP4" s="273"/>
      <c r="AQ4" s="273"/>
      <c r="AR4" s="20"/>
      <c r="AS4" s="20"/>
      <c r="AT4" s="16" t="s">
        <v>95</v>
      </c>
      <c r="AV4" s="262"/>
      <c r="AW4" s="22"/>
      <c r="AX4" s="22"/>
      <c r="AY4" s="262"/>
      <c r="AZ4" s="262"/>
      <c r="BA4" s="22"/>
      <c r="BB4" s="22"/>
      <c r="BC4" s="262"/>
    </row>
    <row r="5" spans="1:65" ht="16.5">
      <c r="A5" s="12"/>
      <c r="B5" s="263" t="s">
        <v>40</v>
      </c>
      <c r="C5" s="263"/>
      <c r="D5" s="14" t="s">
        <v>43</v>
      </c>
      <c r="E5" s="14"/>
      <c r="F5" s="14"/>
      <c r="G5" s="14"/>
      <c r="H5" s="14"/>
      <c r="I5" s="14"/>
      <c r="J5" s="14"/>
      <c r="K5" s="14"/>
      <c r="L5" s="14"/>
      <c r="M5" s="14"/>
      <c r="N5" s="14"/>
      <c r="O5" s="14"/>
      <c r="P5" s="14"/>
      <c r="Q5" s="14"/>
      <c r="R5" s="14"/>
      <c r="S5" s="14"/>
      <c r="T5" s="14"/>
      <c r="U5" s="14"/>
      <c r="V5" s="14"/>
      <c r="W5" s="14"/>
      <c r="X5" s="14"/>
      <c r="Y5" s="14"/>
      <c r="Z5" s="14"/>
      <c r="AA5" s="14"/>
      <c r="AB5" s="14"/>
      <c r="AC5" s="14"/>
      <c r="AD5" s="14"/>
      <c r="AE5" s="14"/>
      <c r="AF5" s="14"/>
      <c r="AG5" s="14"/>
      <c r="AH5" s="12"/>
      <c r="AI5" s="12"/>
      <c r="AJ5" s="12"/>
      <c r="AK5" s="12"/>
      <c r="AL5" s="12"/>
      <c r="AM5" s="12"/>
      <c r="AN5" s="12"/>
      <c r="AO5" s="12"/>
      <c r="AP5" s="12"/>
      <c r="AQ5" s="12"/>
      <c r="AT5" s="26" t="s">
        <v>102</v>
      </c>
      <c r="AU5" s="27"/>
    </row>
    <row r="6" spans="1:65" ht="16.5">
      <c r="A6" s="12"/>
      <c r="B6" s="263" t="s">
        <v>41</v>
      </c>
      <c r="C6" s="263"/>
      <c r="D6" s="271">
        <v>2025</v>
      </c>
      <c r="E6" s="271"/>
      <c r="F6" s="272">
        <v>10</v>
      </c>
      <c r="G6" s="272"/>
      <c r="H6" s="264">
        <v>1</v>
      </c>
      <c r="I6" s="264"/>
      <c r="J6" s="14" t="s">
        <v>16</v>
      </c>
      <c r="K6" s="271">
        <v>2026</v>
      </c>
      <c r="L6" s="271"/>
      <c r="M6" s="272">
        <v>3</v>
      </c>
      <c r="N6" s="272"/>
      <c r="O6" s="264">
        <v>27</v>
      </c>
      <c r="P6" s="264"/>
      <c r="Q6" s="14"/>
      <c r="R6" s="14"/>
      <c r="S6" s="14"/>
      <c r="T6" s="14"/>
      <c r="U6" s="14"/>
      <c r="V6" s="14"/>
      <c r="W6" s="14"/>
      <c r="X6" s="265"/>
      <c r="Y6" s="265"/>
      <c r="Z6" s="265"/>
      <c r="AA6" s="14"/>
      <c r="AB6" s="14"/>
      <c r="AC6" s="14"/>
      <c r="AD6" s="14"/>
      <c r="AE6" s="14"/>
      <c r="AF6" s="14"/>
      <c r="AG6" s="14"/>
      <c r="AH6" s="12"/>
      <c r="AI6" s="12"/>
      <c r="AJ6" s="12"/>
      <c r="AK6" s="12"/>
      <c r="AL6" s="12"/>
      <c r="AM6" s="12"/>
      <c r="AN6" s="12"/>
      <c r="AO6" s="12"/>
      <c r="AP6" s="12"/>
      <c r="AQ6" s="12"/>
    </row>
    <row r="7" spans="1:65" ht="14.25" customHeight="1" thickBot="1">
      <c r="A7" s="12"/>
      <c r="B7" s="14"/>
      <c r="C7" s="14"/>
      <c r="D7" s="14"/>
      <c r="E7" s="14"/>
      <c r="F7" s="14"/>
      <c r="G7" s="14"/>
      <c r="H7" s="14"/>
      <c r="I7" s="14"/>
      <c r="J7" s="14"/>
      <c r="K7" s="14"/>
      <c r="L7" s="14"/>
      <c r="M7" s="14"/>
      <c r="N7" s="14"/>
      <c r="O7" s="14"/>
      <c r="P7" s="14"/>
      <c r="Q7" s="14"/>
      <c r="R7" s="14"/>
      <c r="S7" s="14"/>
      <c r="T7" s="14"/>
      <c r="U7" s="14"/>
      <c r="V7" s="14"/>
      <c r="W7" s="14"/>
      <c r="X7" s="14"/>
      <c r="Y7" s="14"/>
      <c r="Z7" s="14"/>
      <c r="AA7" s="14"/>
      <c r="AB7" s="14"/>
      <c r="AC7" s="14"/>
      <c r="AD7" s="14"/>
      <c r="AE7" s="14"/>
      <c r="AF7" s="14"/>
      <c r="AG7" s="14"/>
      <c r="AH7" s="12"/>
      <c r="AI7" s="12"/>
      <c r="AJ7" s="12"/>
      <c r="AK7" s="12"/>
      <c r="AL7" s="12"/>
      <c r="AM7" s="12"/>
      <c r="AN7" s="12"/>
      <c r="AO7" s="12"/>
      <c r="AP7" s="12"/>
      <c r="AQ7" s="12"/>
      <c r="AT7" s="16" t="s">
        <v>53</v>
      </c>
      <c r="AU7" s="16" t="s">
        <v>54</v>
      </c>
      <c r="AV7" s="16" t="s">
        <v>55</v>
      </c>
      <c r="AY7" s="16" t="s">
        <v>56</v>
      </c>
      <c r="AZ7" s="16" t="s">
        <v>57</v>
      </c>
      <c r="BA7" s="16"/>
      <c r="BB7" s="16"/>
      <c r="BC7" s="16" t="s">
        <v>58</v>
      </c>
      <c r="BD7" s="16" t="s">
        <v>59</v>
      </c>
      <c r="BE7" s="16"/>
      <c r="BF7" s="28" t="s">
        <v>60</v>
      </c>
      <c r="BG7" s="28"/>
      <c r="BH7" s="28"/>
      <c r="BI7" s="28"/>
    </row>
    <row r="8" spans="1:65" ht="13.5" customHeight="1">
      <c r="A8" s="12"/>
      <c r="B8" s="29" t="s">
        <v>0</v>
      </c>
      <c r="C8" s="229">
        <f>DATE(D6,F6,1)</f>
        <v>45931</v>
      </c>
      <c r="D8" s="266"/>
      <c r="E8" s="266"/>
      <c r="F8" s="266"/>
      <c r="G8" s="266"/>
      <c r="H8" s="266"/>
      <c r="I8" s="266"/>
      <c r="J8" s="266"/>
      <c r="K8" s="266"/>
      <c r="L8" s="266"/>
      <c r="M8" s="266"/>
      <c r="N8" s="266"/>
      <c r="O8" s="266"/>
      <c r="P8" s="266"/>
      <c r="Q8" s="266"/>
      <c r="R8" s="266"/>
      <c r="S8" s="266"/>
      <c r="T8" s="266"/>
      <c r="U8" s="266"/>
      <c r="V8" s="266"/>
      <c r="W8" s="266"/>
      <c r="X8" s="266"/>
      <c r="Y8" s="266"/>
      <c r="Z8" s="266"/>
      <c r="AA8" s="266"/>
      <c r="AB8" s="266"/>
      <c r="AC8" s="266"/>
      <c r="AD8" s="266"/>
      <c r="AE8" s="266"/>
      <c r="AF8" s="266"/>
      <c r="AG8" s="266"/>
      <c r="AH8" s="256" t="s">
        <v>135</v>
      </c>
      <c r="AI8" s="257"/>
      <c r="AJ8" s="257"/>
      <c r="AK8" s="257"/>
      <c r="AL8" s="258"/>
      <c r="AM8" s="215" t="s">
        <v>50</v>
      </c>
      <c r="AN8" s="216"/>
      <c r="AO8" s="217"/>
      <c r="AP8" s="267" t="s">
        <v>11</v>
      </c>
      <c r="AQ8" s="268"/>
      <c r="AR8" s="199" t="s">
        <v>113</v>
      </c>
      <c r="AS8" s="202" t="s">
        <v>114</v>
      </c>
      <c r="AT8" s="205" t="s">
        <v>15</v>
      </c>
      <c r="AU8" s="155" t="s">
        <v>115</v>
      </c>
      <c r="AV8" s="197" t="s">
        <v>116</v>
      </c>
      <c r="AW8" s="155" t="s">
        <v>118</v>
      </c>
      <c r="AX8" s="197" t="s">
        <v>117</v>
      </c>
      <c r="AY8" s="155" t="s">
        <v>80</v>
      </c>
      <c r="AZ8" s="155" t="s">
        <v>81</v>
      </c>
      <c r="BA8" s="30" t="s">
        <v>82</v>
      </c>
      <c r="BB8" s="30" t="s">
        <v>83</v>
      </c>
      <c r="BC8" s="170" t="s">
        <v>52</v>
      </c>
      <c r="BD8" s="197" t="s">
        <v>119</v>
      </c>
      <c r="BE8" s="197" t="s">
        <v>120</v>
      </c>
      <c r="BF8" s="170" t="s">
        <v>121</v>
      </c>
      <c r="BG8" s="170" t="s">
        <v>122</v>
      </c>
      <c r="BH8" s="31"/>
      <c r="BI8" s="192" t="s">
        <v>100</v>
      </c>
      <c r="BJ8" s="170" t="s">
        <v>61</v>
      </c>
      <c r="BK8" s="125" t="s">
        <v>89</v>
      </c>
    </row>
    <row r="9" spans="1:65" ht="12.95" customHeight="1">
      <c r="A9" s="12"/>
      <c r="B9" s="32" t="s">
        <v>1</v>
      </c>
      <c r="C9" s="33">
        <f>DATE(YEAR(C8),MONTH(C8),DAY(C8))</f>
        <v>45931</v>
      </c>
      <c r="D9" s="33">
        <f>IF(MONTH(DATE(YEAR(C9),MONTH(C9),DAY(C9)+1))=MONTH($C8),DATE(YEAR(C9),MONTH(C9),DAY(C9)+1),"")</f>
        <v>45932</v>
      </c>
      <c r="E9" s="33">
        <f t="shared" ref="E9:AC9" si="0">IF(MONTH(DATE(YEAR(D9),MONTH(D9),DAY(D9)+1))=MONTH($C$8),DATE(YEAR(D9),MONTH(D9),DAY(D9)+1),"")</f>
        <v>45933</v>
      </c>
      <c r="F9" s="33">
        <f t="shared" si="0"/>
        <v>45934</v>
      </c>
      <c r="G9" s="33">
        <f t="shared" si="0"/>
        <v>45935</v>
      </c>
      <c r="H9" s="33">
        <f t="shared" si="0"/>
        <v>45936</v>
      </c>
      <c r="I9" s="33">
        <f t="shared" si="0"/>
        <v>45937</v>
      </c>
      <c r="J9" s="33">
        <f t="shared" si="0"/>
        <v>45938</v>
      </c>
      <c r="K9" s="33">
        <f t="shared" si="0"/>
        <v>45939</v>
      </c>
      <c r="L9" s="33">
        <f t="shared" si="0"/>
        <v>45940</v>
      </c>
      <c r="M9" s="33">
        <f t="shared" si="0"/>
        <v>45941</v>
      </c>
      <c r="N9" s="33">
        <f t="shared" si="0"/>
        <v>45942</v>
      </c>
      <c r="O9" s="33">
        <f t="shared" si="0"/>
        <v>45943</v>
      </c>
      <c r="P9" s="33">
        <f t="shared" si="0"/>
        <v>45944</v>
      </c>
      <c r="Q9" s="33">
        <f t="shared" si="0"/>
        <v>45945</v>
      </c>
      <c r="R9" s="33">
        <f t="shared" si="0"/>
        <v>45946</v>
      </c>
      <c r="S9" s="33">
        <f t="shared" si="0"/>
        <v>45947</v>
      </c>
      <c r="T9" s="33">
        <f t="shared" si="0"/>
        <v>45948</v>
      </c>
      <c r="U9" s="33">
        <f t="shared" si="0"/>
        <v>45949</v>
      </c>
      <c r="V9" s="33">
        <f t="shared" si="0"/>
        <v>45950</v>
      </c>
      <c r="W9" s="33">
        <f t="shared" si="0"/>
        <v>45951</v>
      </c>
      <c r="X9" s="33">
        <f t="shared" si="0"/>
        <v>45952</v>
      </c>
      <c r="Y9" s="33">
        <f t="shared" si="0"/>
        <v>45953</v>
      </c>
      <c r="Z9" s="33">
        <f t="shared" si="0"/>
        <v>45954</v>
      </c>
      <c r="AA9" s="33">
        <f t="shared" si="0"/>
        <v>45955</v>
      </c>
      <c r="AB9" s="33">
        <f t="shared" si="0"/>
        <v>45956</v>
      </c>
      <c r="AC9" s="33">
        <f t="shared" si="0"/>
        <v>45957</v>
      </c>
      <c r="AD9" s="33">
        <f>IF(MONTH(DATE(YEAR(AC9),MONTH(AC9),DAY(AC9)+1))=MONTH($C$8),DATE(YEAR(AC9),MONTH(AC9),DAY(AC9)+1),"")</f>
        <v>45958</v>
      </c>
      <c r="AE9" s="33">
        <f>IF(MONTH(DATE(YEAR(AD9),MONTH(AD9),DAY(AD9)+1))=MONTH($C$8),DATE(YEAR(AD9),MONTH(AD9),DAY(AD9)+1),"")</f>
        <v>45959</v>
      </c>
      <c r="AF9" s="33">
        <f>IF(MONTH(DATE(YEAR(AE9),MONTH(AE9),DAY(AE9)+1))=MONTH($C$8),DATE(YEAR(AE9),MONTH(AE9),DAY(AE9)+1),"")</f>
        <v>45960</v>
      </c>
      <c r="AG9" s="34">
        <f t="shared" ref="AG9" si="1">IF(MONTH(DATE(YEAR(AF9),MONTH(AF9),DAY(AF9)+1))=MONTH($C$8),DATE(YEAR(AF9),MONTH(AF9),DAY(AF9)+1),"")</f>
        <v>45961</v>
      </c>
      <c r="AH9" s="259"/>
      <c r="AI9" s="260"/>
      <c r="AJ9" s="260"/>
      <c r="AK9" s="260"/>
      <c r="AL9" s="261"/>
      <c r="AM9" s="218"/>
      <c r="AN9" s="219"/>
      <c r="AO9" s="220"/>
      <c r="AP9" s="269"/>
      <c r="AQ9" s="270"/>
      <c r="AR9" s="200"/>
      <c r="AS9" s="203"/>
      <c r="AT9" s="206"/>
      <c r="AU9" s="157"/>
      <c r="AV9" s="137"/>
      <c r="AW9" s="157"/>
      <c r="AX9" s="137"/>
      <c r="AY9" s="157"/>
      <c r="AZ9" s="157"/>
      <c r="BA9" s="35" t="s">
        <v>78</v>
      </c>
      <c r="BB9" s="35" t="s">
        <v>79</v>
      </c>
      <c r="BC9" s="170"/>
      <c r="BD9" s="198"/>
      <c r="BE9" s="198"/>
      <c r="BF9" s="125"/>
      <c r="BG9" s="125"/>
      <c r="BH9" s="36"/>
      <c r="BI9" s="193"/>
      <c r="BJ9" s="170"/>
      <c r="BK9" s="125"/>
    </row>
    <row r="10" spans="1:65" ht="13.5" customHeight="1">
      <c r="A10" s="12"/>
      <c r="B10" s="32" t="s">
        <v>2</v>
      </c>
      <c r="C10" s="37" t="str">
        <f>TEXT(C9,"aaa")</f>
        <v>水</v>
      </c>
      <c r="D10" s="37" t="str">
        <f t="shared" ref="D10:AG10" si="2">TEXT(D9,"aaa")</f>
        <v>木</v>
      </c>
      <c r="E10" s="37" t="str">
        <f t="shared" si="2"/>
        <v>金</v>
      </c>
      <c r="F10" s="37" t="str">
        <f t="shared" si="2"/>
        <v>土</v>
      </c>
      <c r="G10" s="37" t="str">
        <f t="shared" si="2"/>
        <v>日</v>
      </c>
      <c r="H10" s="37" t="str">
        <f t="shared" si="2"/>
        <v>月</v>
      </c>
      <c r="I10" s="37" t="str">
        <f t="shared" si="2"/>
        <v>火</v>
      </c>
      <c r="J10" s="37" t="str">
        <f t="shared" si="2"/>
        <v>水</v>
      </c>
      <c r="K10" s="37" t="str">
        <f t="shared" si="2"/>
        <v>木</v>
      </c>
      <c r="L10" s="37" t="str">
        <f t="shared" si="2"/>
        <v>金</v>
      </c>
      <c r="M10" s="37" t="str">
        <f t="shared" si="2"/>
        <v>土</v>
      </c>
      <c r="N10" s="37" t="str">
        <f t="shared" si="2"/>
        <v>日</v>
      </c>
      <c r="O10" s="37" t="str">
        <f t="shared" si="2"/>
        <v>月</v>
      </c>
      <c r="P10" s="37" t="str">
        <f t="shared" si="2"/>
        <v>火</v>
      </c>
      <c r="Q10" s="37" t="str">
        <f t="shared" si="2"/>
        <v>水</v>
      </c>
      <c r="R10" s="37" t="str">
        <f t="shared" si="2"/>
        <v>木</v>
      </c>
      <c r="S10" s="37" t="str">
        <f t="shared" si="2"/>
        <v>金</v>
      </c>
      <c r="T10" s="37" t="str">
        <f t="shared" si="2"/>
        <v>土</v>
      </c>
      <c r="U10" s="37" t="str">
        <f t="shared" si="2"/>
        <v>日</v>
      </c>
      <c r="V10" s="37" t="str">
        <f t="shared" si="2"/>
        <v>月</v>
      </c>
      <c r="W10" s="37" t="str">
        <f t="shared" si="2"/>
        <v>火</v>
      </c>
      <c r="X10" s="37" t="str">
        <f t="shared" si="2"/>
        <v>水</v>
      </c>
      <c r="Y10" s="37" t="str">
        <f t="shared" si="2"/>
        <v>木</v>
      </c>
      <c r="Z10" s="37" t="str">
        <f t="shared" si="2"/>
        <v>金</v>
      </c>
      <c r="AA10" s="37" t="str">
        <f t="shared" si="2"/>
        <v>土</v>
      </c>
      <c r="AB10" s="37" t="str">
        <f t="shared" si="2"/>
        <v>日</v>
      </c>
      <c r="AC10" s="37" t="str">
        <f t="shared" si="2"/>
        <v>月</v>
      </c>
      <c r="AD10" s="37" t="str">
        <f t="shared" si="2"/>
        <v>火</v>
      </c>
      <c r="AE10" s="37" t="str">
        <f t="shared" si="2"/>
        <v>水</v>
      </c>
      <c r="AF10" s="37" t="str">
        <f t="shared" si="2"/>
        <v>木</v>
      </c>
      <c r="AG10" s="38" t="str">
        <f t="shared" si="2"/>
        <v>金</v>
      </c>
      <c r="AH10" s="228" t="s">
        <v>90</v>
      </c>
      <c r="AI10" s="195" t="s">
        <v>91</v>
      </c>
      <c r="AJ10" s="195" t="s">
        <v>92</v>
      </c>
      <c r="AK10" s="195" t="s">
        <v>93</v>
      </c>
      <c r="AL10" s="196" t="s">
        <v>94</v>
      </c>
      <c r="AM10" s="177" t="s">
        <v>44</v>
      </c>
      <c r="AN10" s="178" t="s">
        <v>12</v>
      </c>
      <c r="AO10" s="179" t="s">
        <v>51</v>
      </c>
      <c r="AP10" s="180" t="s">
        <v>44</v>
      </c>
      <c r="AQ10" s="183" t="s">
        <v>13</v>
      </c>
      <c r="AR10" s="201"/>
      <c r="AS10" s="204"/>
      <c r="AT10" s="186">
        <f>COUNT(C9:AG9)</f>
        <v>31</v>
      </c>
      <c r="AU10" s="155">
        <f>AT10-AR12</f>
        <v>15</v>
      </c>
      <c r="AV10" s="170">
        <f>SUM(AU$8:AU13)</f>
        <v>15</v>
      </c>
      <c r="AW10" s="155">
        <f>AT10-AR14</f>
        <v>15</v>
      </c>
      <c r="AX10" s="170">
        <f>SUM(AW$8:AW13)</f>
        <v>15</v>
      </c>
      <c r="AY10" s="170">
        <f>COUNTIF(C13:AG13,"○")+COUNTIF(C13:AG13,"●")</f>
        <v>4</v>
      </c>
      <c r="AZ10" s="170">
        <f>SUM(AY$9:AY14)</f>
        <v>4</v>
      </c>
      <c r="BA10" s="170">
        <f>COUNTIF(C15:AG15,"○")+COUNTIF(C15:AG15,"●")</f>
        <v>4</v>
      </c>
      <c r="BB10" s="170">
        <f>SUM(BA$10:BA15)</f>
        <v>4</v>
      </c>
      <c r="BC10" s="125">
        <f>COUNTIF(C10:AG10,"土")+COUNTIF(C10:AG10,"日")</f>
        <v>8</v>
      </c>
      <c r="BD10" s="137"/>
      <c r="BE10" s="137"/>
      <c r="BF10" s="125" t="str">
        <f ca="1">IF(OR(BD11/AU10&lt;0.285,BD11=0),"特例","特例なし")</f>
        <v>特例</v>
      </c>
      <c r="BG10" s="125" t="str">
        <f ca="1">IF(OR(BE11/AW10&lt;0.285,BE11=0),"特例","特例なし")</f>
        <v>特例</v>
      </c>
      <c r="BH10" s="171" t="s">
        <v>108</v>
      </c>
      <c r="BI10" s="232">
        <f>ABS(IF(WEEKDAY(C8,3)=0,7,WEEKDAY(C8,3)-7))</f>
        <v>5</v>
      </c>
      <c r="BJ10" s="125">
        <f ca="1">IF($AO$340="計画",IF(AU10=0,1,IF(AO13="達成",1,IF(AO13="達成※",1,0))),IF(AW10=0,1,IF(AO15="達成",1,IF(AO15="達成※",1,0))))</f>
        <v>1</v>
      </c>
      <c r="BK10" s="125">
        <f ca="1">IF($AO$340="計画",IF(COUNTIF(AH14:AL14,"未")=0,1,0),IF(COUNTIF(AH16:AL16,"未")=0,1,0))</f>
        <v>1</v>
      </c>
    </row>
    <row r="11" spans="1:65" ht="33.950000000000003" customHeight="1">
      <c r="A11" s="12"/>
      <c r="B11" s="240" t="s">
        <v>3</v>
      </c>
      <c r="C11" s="235" t="str">
        <f>IFERROR(VLOOKUP(C9,祝日一覧!$A:$C,3,FALSE),"")</f>
        <v/>
      </c>
      <c r="D11" s="235" t="str">
        <f>IFERROR(VLOOKUP(D9,祝日一覧!$A:$C,3,FALSE),"")</f>
        <v/>
      </c>
      <c r="E11" s="235" t="str">
        <f>IFERROR(VLOOKUP(E9,祝日一覧!$A:$C,3,FALSE),"")</f>
        <v/>
      </c>
      <c r="F11" s="235" t="str">
        <f>IFERROR(VLOOKUP(F9,祝日一覧!$A:$C,3,FALSE),"")</f>
        <v/>
      </c>
      <c r="G11" s="235" t="str">
        <f>IFERROR(VLOOKUP(G9,祝日一覧!$A:$C,3,FALSE),"")</f>
        <v/>
      </c>
      <c r="H11" s="235" t="str">
        <f>IFERROR(VLOOKUP(H9,祝日一覧!$A:$C,3,FALSE),"")</f>
        <v/>
      </c>
      <c r="I11" s="235" t="str">
        <f>IFERROR(VLOOKUP(I9,祝日一覧!$A:$C,3,FALSE),"")</f>
        <v/>
      </c>
      <c r="J11" s="235" t="str">
        <f>IFERROR(VLOOKUP(J9,祝日一覧!$A:$C,3,FALSE),"")</f>
        <v/>
      </c>
      <c r="K11" s="235" t="str">
        <f>IFERROR(VLOOKUP(K9,祝日一覧!$A:$C,3,FALSE),"")</f>
        <v/>
      </c>
      <c r="L11" s="235" t="str">
        <f>IFERROR(VLOOKUP(L9,祝日一覧!$A:$C,3,FALSE),"")</f>
        <v/>
      </c>
      <c r="M11" s="235" t="str">
        <f>IFERROR(VLOOKUP(M9,祝日一覧!$A:$C,3,FALSE),"")</f>
        <v/>
      </c>
      <c r="N11" s="235" t="str">
        <f>IFERROR(VLOOKUP(N9,祝日一覧!$A:$C,3,FALSE),"")</f>
        <v/>
      </c>
      <c r="O11" s="235" t="str">
        <f>IFERROR(VLOOKUP(O9,祝日一覧!$A:$C,3,FALSE),"")</f>
        <v>スポーツの日</v>
      </c>
      <c r="P11" s="235" t="str">
        <f>IFERROR(VLOOKUP(P9,祝日一覧!$A:$C,3,FALSE),"")</f>
        <v/>
      </c>
      <c r="Q11" s="235" t="str">
        <f>IFERROR(VLOOKUP(Q9,祝日一覧!$A:$C,3,FALSE),"")</f>
        <v/>
      </c>
      <c r="R11" s="235" t="str">
        <f>IFERROR(VLOOKUP(R9,祝日一覧!$A:$C,3,FALSE),"")</f>
        <v/>
      </c>
      <c r="S11" s="235" t="str">
        <f>IFERROR(VLOOKUP(S9,祝日一覧!$A:$C,3,FALSE),"")</f>
        <v/>
      </c>
      <c r="T11" s="235" t="str">
        <f>IFERROR(VLOOKUP(T9,祝日一覧!$A:$C,3,FALSE),"")</f>
        <v/>
      </c>
      <c r="U11" s="235" t="str">
        <f>IFERROR(VLOOKUP(U9,祝日一覧!$A:$C,3,FALSE),"")</f>
        <v/>
      </c>
      <c r="V11" s="235" t="str">
        <f>IFERROR(VLOOKUP(V9,祝日一覧!$A:$C,3,FALSE),"")</f>
        <v/>
      </c>
      <c r="W11" s="235" t="str">
        <f>IFERROR(VLOOKUP(W9,祝日一覧!$A:$C,3,FALSE),"")</f>
        <v/>
      </c>
      <c r="X11" s="235" t="str">
        <f>IFERROR(VLOOKUP(X9,祝日一覧!$A:$C,3,FALSE),"")</f>
        <v/>
      </c>
      <c r="Y11" s="235" t="str">
        <f>IFERROR(VLOOKUP(Y9,祝日一覧!$A:$C,3,FALSE),"")</f>
        <v/>
      </c>
      <c r="Z11" s="235" t="str">
        <f>IFERROR(VLOOKUP(Z9,祝日一覧!$A:$C,3,FALSE),"")</f>
        <v/>
      </c>
      <c r="AA11" s="235" t="str">
        <f>IFERROR(VLOOKUP(AA9,祝日一覧!$A:$C,3,FALSE),"")</f>
        <v/>
      </c>
      <c r="AB11" s="235" t="str">
        <f>IFERROR(VLOOKUP(AB9,祝日一覧!$A:$C,3,FALSE),"")</f>
        <v/>
      </c>
      <c r="AC11" s="235" t="str">
        <f>IFERROR(VLOOKUP(AC9,祝日一覧!$A:$C,3,FALSE),"")</f>
        <v/>
      </c>
      <c r="AD11" s="235" t="str">
        <f>IFERROR(VLOOKUP(AD9,祝日一覧!$A:$C,3,FALSE),"")</f>
        <v/>
      </c>
      <c r="AE11" s="235" t="str">
        <f>IFERROR(VLOOKUP(AE9,祝日一覧!$A:$C,3,FALSE),"")</f>
        <v/>
      </c>
      <c r="AF11" s="235" t="str">
        <f>IFERROR(VLOOKUP(AF9,祝日一覧!$A:$C,3,FALSE),"")</f>
        <v/>
      </c>
      <c r="AG11" s="235" t="str">
        <f>IFERROR(VLOOKUP(AG9,祝日一覧!$A:$C,3,FALSE),"")</f>
        <v/>
      </c>
      <c r="AH11" s="228"/>
      <c r="AI11" s="195"/>
      <c r="AJ11" s="195"/>
      <c r="AK11" s="195"/>
      <c r="AL11" s="196"/>
      <c r="AM11" s="177"/>
      <c r="AN11" s="178"/>
      <c r="AO11" s="179"/>
      <c r="AP11" s="181"/>
      <c r="AQ11" s="184"/>
      <c r="AR11" s="39" t="s">
        <v>84</v>
      </c>
      <c r="AS11" s="40" t="s">
        <v>84</v>
      </c>
      <c r="AT11" s="186"/>
      <c r="AU11" s="156"/>
      <c r="AV11" s="170"/>
      <c r="AW11" s="156"/>
      <c r="AX11" s="170"/>
      <c r="AY11" s="170"/>
      <c r="AZ11" s="170"/>
      <c r="BA11" s="170"/>
      <c r="BB11" s="170"/>
      <c r="BC11" s="125"/>
      <c r="BD11" s="174">
        <f ca="1">BC10-AS12</f>
        <v>4</v>
      </c>
      <c r="BE11" s="174">
        <f ca="1">BC10-AS14</f>
        <v>4</v>
      </c>
      <c r="BF11" s="125"/>
      <c r="BG11" s="125"/>
      <c r="BH11" s="172"/>
      <c r="BI11" s="232">
        <f>WEEKDAY(C7,3)</f>
        <v>5</v>
      </c>
      <c r="BJ11" s="125"/>
      <c r="BK11" s="125"/>
      <c r="BL11" s="42"/>
    </row>
    <row r="12" spans="1:65" s="51" customFormat="1" ht="53.1" customHeight="1">
      <c r="A12" s="43"/>
      <c r="B12" s="241"/>
      <c r="C12" s="236"/>
      <c r="D12" s="236"/>
      <c r="E12" s="236"/>
      <c r="F12" s="236"/>
      <c r="G12" s="236"/>
      <c r="H12" s="236"/>
      <c r="I12" s="236"/>
      <c r="J12" s="236"/>
      <c r="K12" s="236"/>
      <c r="L12" s="236"/>
      <c r="M12" s="236"/>
      <c r="N12" s="236"/>
      <c r="O12" s="236"/>
      <c r="P12" s="236"/>
      <c r="Q12" s="236"/>
      <c r="R12" s="236"/>
      <c r="S12" s="236"/>
      <c r="T12" s="236"/>
      <c r="U12" s="236"/>
      <c r="V12" s="236"/>
      <c r="W12" s="236"/>
      <c r="X12" s="236"/>
      <c r="Y12" s="236"/>
      <c r="Z12" s="236"/>
      <c r="AA12" s="236"/>
      <c r="AB12" s="236"/>
      <c r="AC12" s="236"/>
      <c r="AD12" s="236"/>
      <c r="AE12" s="236"/>
      <c r="AF12" s="236"/>
      <c r="AG12" s="236"/>
      <c r="AH12" s="44" t="str">
        <f>IF($BI10=7,DBCS(1&amp;"日～"&amp;7&amp;"日"),DBCS("前"&amp;DAY(EOMONTH($C8-1,0))-6+$BI10&amp;"日～"&amp;$BI10&amp;"日"))</f>
        <v>前２９日～５日</v>
      </c>
      <c r="AI12" s="45" t="str">
        <f>DBCS($BI10+1&amp;"日～"&amp;$BI10+7&amp;"日")</f>
        <v>６日～１２日</v>
      </c>
      <c r="AJ12" s="45" t="str">
        <f>DBCS($BI10+8&amp;"日～"&amp;$BI10+14&amp;"日")</f>
        <v>１３日～１９日</v>
      </c>
      <c r="AK12" s="45" t="str">
        <f>DBCS($BI10+15&amp;"日～"&amp;$BI10+21&amp;"日")</f>
        <v>２０日～２６日</v>
      </c>
      <c r="AL12" s="46" t="str">
        <f>IF(AND(BI10=7,BI13=0),"-",IF($BI15=3,"-",DBCS($BI10+22&amp;"日～"&amp;$BI10+28&amp;"日")))</f>
        <v>-</v>
      </c>
      <c r="AM12" s="177"/>
      <c r="AN12" s="178"/>
      <c r="AO12" s="179"/>
      <c r="AP12" s="182"/>
      <c r="AQ12" s="185"/>
      <c r="AR12" s="39">
        <f>COUNTIF(C13:AG14,"外")</f>
        <v>16</v>
      </c>
      <c r="AS12" s="40">
        <f ca="1">COUNTIF(OFFSET(C13,0,MAX(5-WEEKDAY(C8,3),0),1,MIN(7-WEEKDAY(C8,3),2)),"外")+COUNTIF(OFFSET(C13,0,MAX(5-WEEKDAY(C8,3),0)+7,1,2),"外")+COUNTIF(OFFSET(C13,0,MAX(5-WEEKDAY(C8,3),0)+14,1,2),"外")+COUNTIF(OFFSET(C13,0,MAX(5-WEEKDAY(C8,3),0)+21,1,2),"外")+IF(BI12-BI10&lt;27,0,COUNTIF(OFFSET(C13,0,BI10+26,1,MIN(7-BI13,2)),"外"))</f>
        <v>4</v>
      </c>
      <c r="AT12" s="186"/>
      <c r="AU12" s="156"/>
      <c r="AV12" s="170"/>
      <c r="AW12" s="156"/>
      <c r="AX12" s="170"/>
      <c r="AY12" s="170"/>
      <c r="AZ12" s="170"/>
      <c r="BA12" s="170"/>
      <c r="BB12" s="170"/>
      <c r="BC12" s="125"/>
      <c r="BD12" s="175"/>
      <c r="BE12" s="175"/>
      <c r="BF12" s="125"/>
      <c r="BG12" s="125"/>
      <c r="BH12" s="47" t="s">
        <v>109</v>
      </c>
      <c r="BI12" s="48">
        <f>DAY(EOMONTH(C8,0))</f>
        <v>31</v>
      </c>
      <c r="BJ12" s="125"/>
      <c r="BK12" s="125"/>
      <c r="BL12" s="49"/>
      <c r="BM12" s="50"/>
    </row>
    <row r="13" spans="1:65" s="18" customFormat="1" ht="29.1" customHeight="1">
      <c r="A13" s="52"/>
      <c r="B13" s="237" t="s">
        <v>88</v>
      </c>
      <c r="C13" s="233" t="s">
        <v>102</v>
      </c>
      <c r="D13" s="233" t="s">
        <v>102</v>
      </c>
      <c r="E13" s="233" t="s">
        <v>102</v>
      </c>
      <c r="F13" s="233" t="s">
        <v>102</v>
      </c>
      <c r="G13" s="233" t="s">
        <v>102</v>
      </c>
      <c r="H13" s="233" t="s">
        <v>102</v>
      </c>
      <c r="I13" s="233" t="s">
        <v>102</v>
      </c>
      <c r="J13" s="233" t="s">
        <v>102</v>
      </c>
      <c r="K13" s="233" t="s">
        <v>102</v>
      </c>
      <c r="L13" s="233" t="s">
        <v>102</v>
      </c>
      <c r="M13" s="233" t="s">
        <v>102</v>
      </c>
      <c r="N13" s="233" t="s">
        <v>102</v>
      </c>
      <c r="O13" s="233" t="s">
        <v>102</v>
      </c>
      <c r="P13" s="233" t="s">
        <v>102</v>
      </c>
      <c r="Q13" s="233" t="s">
        <v>102</v>
      </c>
      <c r="R13" s="233" t="s">
        <v>102</v>
      </c>
      <c r="S13" s="233"/>
      <c r="T13" s="233" t="s">
        <v>127</v>
      </c>
      <c r="U13" s="233" t="s">
        <v>127</v>
      </c>
      <c r="V13" s="233"/>
      <c r="W13" s="233"/>
      <c r="X13" s="233"/>
      <c r="Y13" s="233"/>
      <c r="Z13" s="233"/>
      <c r="AA13" s="233" t="s">
        <v>127</v>
      </c>
      <c r="AB13" s="233" t="s">
        <v>127</v>
      </c>
      <c r="AC13" s="233"/>
      <c r="AD13" s="233"/>
      <c r="AE13" s="233"/>
      <c r="AF13" s="233"/>
      <c r="AG13" s="233"/>
      <c r="AH13" s="53">
        <f ca="1">COUNTIF(OFFSET($C13,0,0,1,$BI10),"○")+COUNTIF(OFFSET($C13,0,$BI10,1,7),"●")</f>
        <v>0</v>
      </c>
      <c r="AI13" s="54">
        <f ca="1">COUNTIF(OFFSET($C13,0,$BI10,1,7),"○")+COUNTIF(OFFSET($C13,0,$BI10+7,1,7),"●")</f>
        <v>0</v>
      </c>
      <c r="AJ13" s="54">
        <f ca="1">COUNTIF(OFFSET($C13,0,$BI10+7,1,7),"○")+COUNTIF(OFFSET($C13,0,$BI10+14,1,7),"●")</f>
        <v>2</v>
      </c>
      <c r="AK13" s="54">
        <f ca="1">IF(BI15=3,COUNTIF(OFFSET($C13,0,$BI10+14,1,7),"○")+IFERROR(COUNTIF(OFFSET(C13,0,BI10+21,1,BI13),"●"),0)+COUNTIF(OFFSET(C13,10,0,1,7-BI13),"●"),COUNTIF(OFFSET($C13,0,$BI10+14,1,7),"○")+COUNTIF(OFFSET($C13,0,$BI10+21,1,7),"●"))</f>
        <v>2</v>
      </c>
      <c r="AL13" s="55" t="str">
        <f ca="1">IF((BI15+SIGN(BI10))&lt;5,"-",IF(BI13=0,COUNTIF(OFFSET(C13,0,BI10+21,1,7),"○")+COUNTIF(OFFSET(C13,10,0,1,7-BI13),"●"),COUNTIF(OFFSET(C13,0,BI10+21,1,7),"○")+COUNTIF(OFFSET(C13,0,BI10+28,1,BI13),"●")+COUNTIF(OFFSET(C13,10,1,7-BI13,),"●")))</f>
        <v>-</v>
      </c>
      <c r="AM13" s="145">
        <f>AY10</f>
        <v>4</v>
      </c>
      <c r="AN13" s="147">
        <f>IF(AU10=0,"対象外",AM13/AU10)</f>
        <v>0.26666666666666666</v>
      </c>
      <c r="AO13" s="149" t="str">
        <f ca="1">IF(AU10=0,"対象外",IF(AM13/AU10&gt;=0.285,"達成",IF(AM13&gt;=BF13,"達成※","未")))</f>
        <v>達成※</v>
      </c>
      <c r="AP13" s="151">
        <f>AZ10</f>
        <v>4</v>
      </c>
      <c r="AQ13" s="153">
        <f>IFERROR(AP13/AV10,"")</f>
        <v>0.26666666666666666</v>
      </c>
      <c r="AR13" s="39" t="s">
        <v>85</v>
      </c>
      <c r="AS13" s="40" t="s">
        <v>85</v>
      </c>
      <c r="AT13" s="186"/>
      <c r="AU13" s="156"/>
      <c r="AV13" s="170"/>
      <c r="AW13" s="156"/>
      <c r="AX13" s="170"/>
      <c r="AY13" s="170"/>
      <c r="AZ13" s="170"/>
      <c r="BA13" s="170"/>
      <c r="BB13" s="170"/>
      <c r="BC13" s="125"/>
      <c r="BD13" s="175"/>
      <c r="BE13" s="175"/>
      <c r="BF13" s="125">
        <f ca="1">IF(OR(BD11/AU10&lt;0.285,BD11=0),BD11,"-")</f>
        <v>4</v>
      </c>
      <c r="BG13" s="174">
        <f ca="1">IF(OR(BE11/AW10&lt;0.285,BE11=0),BE11,"-")</f>
        <v>4</v>
      </c>
      <c r="BH13" s="56" t="s">
        <v>110</v>
      </c>
      <c r="BI13" s="57">
        <f>MOD(BI12-BI10,7)</f>
        <v>5</v>
      </c>
      <c r="BJ13" s="125"/>
      <c r="BK13" s="125"/>
    </row>
    <row r="14" spans="1:65" s="18" customFormat="1" ht="29.1" customHeight="1">
      <c r="A14" s="52"/>
      <c r="B14" s="242"/>
      <c r="C14" s="239"/>
      <c r="D14" s="239"/>
      <c r="E14" s="239"/>
      <c r="F14" s="239"/>
      <c r="G14" s="239"/>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58" t="str">
        <f ca="1">IF((2-COUNTIF(OFFSET(C13,0,MAX(5-WEEKDAY(C8,3),0),1,2),"外"))&lt;=AH13,"達成","未")</f>
        <v>達成</v>
      </c>
      <c r="AI14" s="54" t="str">
        <f ca="1">IF((2-COUNTIF(OFFSET($C13,0,$BI10+5,1,2),"外"))&lt;=AI13,"達成","未")</f>
        <v>達成</v>
      </c>
      <c r="AJ14" s="54" t="str">
        <f ca="1">IF((2-COUNTIF(OFFSET($C13,0,$BI10+12,1,2),"外"))&lt;=AJ13,"達成","未")</f>
        <v>達成</v>
      </c>
      <c r="AK14" s="54" t="str">
        <f ca="1">IF((2-COUNTIF(OFFSET($C13,0,$BI10+19,1,2),"外"))&lt;=AK13,"達成","未")</f>
        <v>達成</v>
      </c>
      <c r="AL14" s="55" t="str">
        <f ca="1">IF((BI15+SIGN(BI10))&lt;5,"-",IF((2-COUNTIF(OFFSET($C13,0,$BI10+26,1,2),"外"))&lt;=AL13,"達成","未"))</f>
        <v>-</v>
      </c>
      <c r="AM14" s="163"/>
      <c r="AN14" s="164"/>
      <c r="AO14" s="165"/>
      <c r="AP14" s="166"/>
      <c r="AQ14" s="187"/>
      <c r="AR14" s="188">
        <f>COUNTIF(C15:AG16,"外")</f>
        <v>16</v>
      </c>
      <c r="AS14" s="190">
        <f ca="1">COUNTIF(OFFSET(C15,0,MAX(5-WEEKDAY(C8,3),0),1,MIN(7-WEEKDAY(C8,3),2)),"外")+COUNTIF(OFFSET(C15,0,MAX(5-WEEKDAY(C8,3),0)+7,1,2),"外")+COUNTIF(OFFSET(C15,0,MAX(5-WEEKDAY(C8,3),0)+14,1,2),"外")+COUNTIF(OFFSET(C15,0,MAX(5-WEEKDAY(C8,3),0)+21,1,2),"外")+IF(BI12-BI10&lt;27,0,COUNTIF(OFFSET(C15,0,BI10+26,1,MIN(7-BI13,2)),"外"))</f>
        <v>4</v>
      </c>
      <c r="AT14" s="186"/>
      <c r="AU14" s="156"/>
      <c r="AV14" s="170"/>
      <c r="AW14" s="156"/>
      <c r="AX14" s="170"/>
      <c r="AY14" s="170"/>
      <c r="AZ14" s="170"/>
      <c r="BA14" s="170"/>
      <c r="BB14" s="170"/>
      <c r="BC14" s="125"/>
      <c r="BD14" s="175"/>
      <c r="BE14" s="175"/>
      <c r="BF14" s="125"/>
      <c r="BG14" s="175"/>
      <c r="BH14" s="59" t="s">
        <v>112</v>
      </c>
      <c r="BI14" s="57">
        <f>SIGN(BI10)+SIGN(BI13)+BI15</f>
        <v>5</v>
      </c>
      <c r="BJ14" s="125"/>
      <c r="BK14" s="125"/>
    </row>
    <row r="15" spans="1:65" s="18" customFormat="1" ht="29.1" customHeight="1">
      <c r="A15" s="52"/>
      <c r="B15" s="237" t="s">
        <v>137</v>
      </c>
      <c r="C15" s="233" t="s">
        <v>102</v>
      </c>
      <c r="D15" s="233" t="s">
        <v>102</v>
      </c>
      <c r="E15" s="233" t="s">
        <v>102</v>
      </c>
      <c r="F15" s="233" t="s">
        <v>102</v>
      </c>
      <c r="G15" s="233" t="s">
        <v>102</v>
      </c>
      <c r="H15" s="233" t="s">
        <v>102</v>
      </c>
      <c r="I15" s="233" t="s">
        <v>102</v>
      </c>
      <c r="J15" s="233" t="s">
        <v>102</v>
      </c>
      <c r="K15" s="233" t="s">
        <v>102</v>
      </c>
      <c r="L15" s="233" t="s">
        <v>102</v>
      </c>
      <c r="M15" s="233" t="s">
        <v>102</v>
      </c>
      <c r="N15" s="233" t="s">
        <v>102</v>
      </c>
      <c r="O15" s="233" t="s">
        <v>102</v>
      </c>
      <c r="P15" s="233" t="s">
        <v>102</v>
      </c>
      <c r="Q15" s="233" t="s">
        <v>102</v>
      </c>
      <c r="R15" s="233" t="s">
        <v>102</v>
      </c>
      <c r="S15" s="233"/>
      <c r="T15" s="233" t="s">
        <v>127</v>
      </c>
      <c r="U15" s="233" t="s">
        <v>127</v>
      </c>
      <c r="V15" s="233"/>
      <c r="W15" s="233"/>
      <c r="X15" s="233"/>
      <c r="Y15" s="233"/>
      <c r="Z15" s="233"/>
      <c r="AA15" s="233" t="s">
        <v>127</v>
      </c>
      <c r="AB15" s="233" t="s">
        <v>127</v>
      </c>
      <c r="AC15" s="233"/>
      <c r="AD15" s="233"/>
      <c r="AE15" s="233"/>
      <c r="AF15" s="233"/>
      <c r="AG15" s="233"/>
      <c r="AH15" s="53">
        <f ca="1">COUNTIF(OFFSET($C15,0,0,1,$BI10),"○")+COUNTIF(OFFSET($C15,0,$BI10,1,7),"●")</f>
        <v>0</v>
      </c>
      <c r="AI15" s="60">
        <f ca="1">COUNTIF(OFFSET($C15,0,$BI10,1,7),"○")+COUNTIF(OFFSET($C15,0,$BI10+7,1,7),"●")</f>
        <v>0</v>
      </c>
      <c r="AJ15" s="60">
        <f ca="1">COUNTIF(OFFSET($C15,0,$BI10+7,1,7),"○")+COUNTIF(OFFSET($C15,0,$BI10+14,1,7),"●")</f>
        <v>2</v>
      </c>
      <c r="AK15" s="60">
        <f ca="1">IF(BI15=3,COUNTIF(OFFSET($C15,0,$BI10+14,1,7),"○")+IFERROR(COUNTIF(OFFSET(C15,0,BI10+21,1,BI13),"●"),0)+COUNTIF(OFFSET(C15,10,0,1,7-BI13),"●"),COUNTIF(OFFSET($C15,0,$BI10+14,1,7),"○")+COUNTIF(OFFSET($C15,0,$BI10+21,1,7),"●"))</f>
        <v>2</v>
      </c>
      <c r="AL15" s="61" t="str">
        <f ca="1">IF((BI15+SIGN(BI10))&lt;5,"-",IF(BI13=0,COUNTIF(OFFSET(C15,0,BI10+21,1,7),"○")+COUNTIF(OFFSET(C15,10,0,1,7-BI13),"●"),COUNTIF(OFFSET(C15,0,BI10+21,1,7),"○")+COUNTIF(OFFSET(C15,0,BI10+28,1,BI13),"●")+COUNTIF(OFFSET(C15,10,1,7-BI13,),"●")))</f>
        <v>-</v>
      </c>
      <c r="AM15" s="145">
        <f>BA10</f>
        <v>4</v>
      </c>
      <c r="AN15" s="147">
        <f>IF(AW10=0,"対象外",AM15/AW10)</f>
        <v>0.26666666666666666</v>
      </c>
      <c r="AO15" s="149" t="str">
        <f ca="1">IF(AU10=0,"対象外",IF(AM15/AU10&gt;=0.285,"達成",IF(AM15&gt;=BG13,"達成※","未")))</f>
        <v>達成※</v>
      </c>
      <c r="AP15" s="151">
        <f>BB10</f>
        <v>4</v>
      </c>
      <c r="AQ15" s="153">
        <f>IFERROR(AP15/AX10,"")</f>
        <v>0.26666666666666666</v>
      </c>
      <c r="AR15" s="189"/>
      <c r="AS15" s="191"/>
      <c r="AT15" s="186"/>
      <c r="AU15" s="157"/>
      <c r="AV15" s="170"/>
      <c r="AW15" s="157"/>
      <c r="AX15" s="170"/>
      <c r="AY15" s="170"/>
      <c r="AZ15" s="170"/>
      <c r="BA15" s="170"/>
      <c r="BB15" s="170"/>
      <c r="BC15" s="125"/>
      <c r="BD15" s="176"/>
      <c r="BE15" s="176"/>
      <c r="BF15" s="125"/>
      <c r="BG15" s="176"/>
      <c r="BH15" s="63" t="s">
        <v>111</v>
      </c>
      <c r="BI15" s="64">
        <f>ROUNDDOWN((BI12-BI10)/7,0)</f>
        <v>3</v>
      </c>
      <c r="BJ15" s="125"/>
      <c r="BK15" s="125"/>
    </row>
    <row r="16" spans="1:65" s="18" customFormat="1" ht="29.1" customHeight="1" thickBot="1">
      <c r="A16" s="52"/>
      <c r="B16" s="238"/>
      <c r="C16" s="234"/>
      <c r="D16" s="234"/>
      <c r="E16" s="234"/>
      <c r="F16" s="234"/>
      <c r="G16" s="234"/>
      <c r="H16" s="234"/>
      <c r="I16" s="234"/>
      <c r="J16" s="234"/>
      <c r="K16" s="234"/>
      <c r="L16" s="234"/>
      <c r="M16" s="234"/>
      <c r="N16" s="234"/>
      <c r="O16" s="234"/>
      <c r="P16" s="234"/>
      <c r="Q16" s="234"/>
      <c r="R16" s="234"/>
      <c r="S16" s="234"/>
      <c r="T16" s="234"/>
      <c r="U16" s="234"/>
      <c r="V16" s="234"/>
      <c r="W16" s="234"/>
      <c r="X16" s="234"/>
      <c r="Y16" s="234"/>
      <c r="Z16" s="234"/>
      <c r="AA16" s="234"/>
      <c r="AB16" s="234"/>
      <c r="AC16" s="234"/>
      <c r="AD16" s="234"/>
      <c r="AE16" s="234"/>
      <c r="AF16" s="234"/>
      <c r="AG16" s="234"/>
      <c r="AH16" s="65" t="str">
        <f ca="1">IF((2-COUNTIF(OFFSET(C15,0,MAX(5-WEEKDAY(C8,3),0),1,2),"外"))&lt;=AH15,"達成","未")</f>
        <v>達成</v>
      </c>
      <c r="AI16" s="66" t="str">
        <f ca="1">IF((2-COUNTIF(OFFSET($C15,0,$BI10+5,1,2),"外"))&lt;=AI15,"達成","未")</f>
        <v>達成</v>
      </c>
      <c r="AJ16" s="66" t="str">
        <f ca="1">IF((2-COUNTIF(OFFSET($C15,0,$BI10+12,1,2),"外"))&lt;=AJ15,"達成","未")</f>
        <v>達成</v>
      </c>
      <c r="AK16" s="66" t="str">
        <f ca="1">IF((2-COUNTIF(OFFSET($C15,0,$BI10+19,1,2),"外"))&lt;=AK15,"達成","未")</f>
        <v>達成</v>
      </c>
      <c r="AL16" s="67" t="str">
        <f ca="1">IF((BI15+SIGN(BI10))&lt;5,"-",IF((2-COUNTIF(OFFSET($C15,0,$BI10+26,1,2),"外"))&lt;=AL15,"達成","未"))</f>
        <v>-</v>
      </c>
      <c r="AM16" s="146"/>
      <c r="AN16" s="148"/>
      <c r="AO16" s="150"/>
      <c r="AP16" s="152"/>
      <c r="AQ16" s="154"/>
      <c r="AR16" s="68"/>
      <c r="AS16" s="68"/>
      <c r="AT16" s="22"/>
      <c r="AU16" s="22"/>
      <c r="AV16" s="22"/>
      <c r="AW16" s="22"/>
      <c r="AX16" s="22"/>
      <c r="AY16" s="22"/>
      <c r="AZ16" s="22"/>
      <c r="BA16" s="22"/>
      <c r="BB16" s="22"/>
      <c r="BC16" s="69"/>
      <c r="BD16" s="69"/>
      <c r="BE16" s="69"/>
      <c r="BF16" s="69"/>
      <c r="BG16" s="69"/>
      <c r="BH16" s="69"/>
      <c r="BI16" s="70"/>
      <c r="BJ16" s="69"/>
      <c r="BK16" s="15"/>
    </row>
    <row r="17" spans="1:64" ht="14.25" thickBot="1">
      <c r="A17" s="12"/>
      <c r="B17" s="14"/>
      <c r="C17" s="14"/>
      <c r="D17" s="14"/>
      <c r="E17" s="71"/>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Z17" s="16"/>
      <c r="BA17" s="16"/>
      <c r="BB17" s="16"/>
    </row>
    <row r="18" spans="1:64" ht="13.5" customHeight="1">
      <c r="A18" s="12"/>
      <c r="B18" s="72" t="s">
        <v>0</v>
      </c>
      <c r="C18" s="207">
        <f>DATE(YEAR(C8),MONTH(C8)+1,1)</f>
        <v>45962</v>
      </c>
      <c r="D18" s="207"/>
      <c r="E18" s="207"/>
      <c r="F18" s="207"/>
      <c r="G18" s="207"/>
      <c r="H18" s="207"/>
      <c r="I18" s="207"/>
      <c r="J18" s="207"/>
      <c r="K18" s="207"/>
      <c r="L18" s="207"/>
      <c r="M18" s="207"/>
      <c r="N18" s="207"/>
      <c r="O18" s="207"/>
      <c r="P18" s="207"/>
      <c r="Q18" s="207"/>
      <c r="R18" s="207"/>
      <c r="S18" s="207"/>
      <c r="T18" s="207"/>
      <c r="U18" s="207"/>
      <c r="V18" s="207"/>
      <c r="W18" s="207"/>
      <c r="X18" s="207"/>
      <c r="Y18" s="207"/>
      <c r="Z18" s="207"/>
      <c r="AA18" s="207"/>
      <c r="AB18" s="207"/>
      <c r="AC18" s="207"/>
      <c r="AD18" s="207"/>
      <c r="AE18" s="207"/>
      <c r="AF18" s="207"/>
      <c r="AG18" s="208"/>
      <c r="AH18" s="256" t="s">
        <v>135</v>
      </c>
      <c r="AI18" s="257"/>
      <c r="AJ18" s="257"/>
      <c r="AK18" s="257"/>
      <c r="AL18" s="258"/>
      <c r="AM18" s="215" t="s">
        <v>50</v>
      </c>
      <c r="AN18" s="216"/>
      <c r="AO18" s="247"/>
      <c r="AP18" s="221" t="s">
        <v>11</v>
      </c>
      <c r="AQ18" s="222"/>
      <c r="AR18" s="199" t="s">
        <v>113</v>
      </c>
      <c r="AS18" s="202" t="s">
        <v>114</v>
      </c>
      <c r="AT18" s="205" t="s">
        <v>15</v>
      </c>
      <c r="AU18" s="155" t="s">
        <v>115</v>
      </c>
      <c r="AV18" s="197" t="s">
        <v>116</v>
      </c>
      <c r="AW18" s="155" t="s">
        <v>118</v>
      </c>
      <c r="AX18" s="197" t="s">
        <v>117</v>
      </c>
      <c r="AY18" s="155" t="s">
        <v>80</v>
      </c>
      <c r="AZ18" s="155" t="s">
        <v>81</v>
      </c>
      <c r="BA18" s="30" t="s">
        <v>82</v>
      </c>
      <c r="BB18" s="30" t="s">
        <v>83</v>
      </c>
      <c r="BC18" s="170" t="s">
        <v>52</v>
      </c>
      <c r="BD18" s="197" t="s">
        <v>119</v>
      </c>
      <c r="BE18" s="197" t="s">
        <v>120</v>
      </c>
      <c r="BF18" s="170" t="s">
        <v>121</v>
      </c>
      <c r="BG18" s="170" t="s">
        <v>122</v>
      </c>
      <c r="BH18" s="31"/>
      <c r="BI18" s="192" t="s">
        <v>100</v>
      </c>
      <c r="BJ18" s="170" t="s">
        <v>61</v>
      </c>
      <c r="BK18" s="125" t="s">
        <v>89</v>
      </c>
    </row>
    <row r="19" spans="1:64">
      <c r="A19" s="12"/>
      <c r="B19" s="73" t="s">
        <v>1</v>
      </c>
      <c r="C19" s="33">
        <f>DATE(YEAR(C18),MONTH(C18),DAY(C18))</f>
        <v>45962</v>
      </c>
      <c r="D19" s="33">
        <f>IF(MONTH(DATE(YEAR(C19),MONTH(C19),DAY(C19)+1))=MONTH($C18),DATE(YEAR(C19),MONTH(C19),DAY(C19)+1),"")</f>
        <v>45963</v>
      </c>
      <c r="E19" s="33">
        <f t="shared" ref="E19:AG19" si="3">IF(MONTH(DATE(YEAR(D19),MONTH(D19),DAY(D19)+1))=MONTH($C18),DATE(YEAR(D19),MONTH(D19),DAY(D19)+1),"")</f>
        <v>45964</v>
      </c>
      <c r="F19" s="33">
        <f t="shared" si="3"/>
        <v>45965</v>
      </c>
      <c r="G19" s="33">
        <f t="shared" si="3"/>
        <v>45966</v>
      </c>
      <c r="H19" s="33">
        <f t="shared" si="3"/>
        <v>45967</v>
      </c>
      <c r="I19" s="33">
        <f t="shared" si="3"/>
        <v>45968</v>
      </c>
      <c r="J19" s="33">
        <f t="shared" si="3"/>
        <v>45969</v>
      </c>
      <c r="K19" s="33">
        <f t="shared" si="3"/>
        <v>45970</v>
      </c>
      <c r="L19" s="33">
        <f t="shared" si="3"/>
        <v>45971</v>
      </c>
      <c r="M19" s="33">
        <f t="shared" si="3"/>
        <v>45972</v>
      </c>
      <c r="N19" s="33">
        <f t="shared" si="3"/>
        <v>45973</v>
      </c>
      <c r="O19" s="33">
        <f t="shared" si="3"/>
        <v>45974</v>
      </c>
      <c r="P19" s="33">
        <f t="shared" si="3"/>
        <v>45975</v>
      </c>
      <c r="Q19" s="33">
        <f t="shared" si="3"/>
        <v>45976</v>
      </c>
      <c r="R19" s="33">
        <f t="shared" si="3"/>
        <v>45977</v>
      </c>
      <c r="S19" s="33">
        <f t="shared" si="3"/>
        <v>45978</v>
      </c>
      <c r="T19" s="33">
        <f t="shared" si="3"/>
        <v>45979</v>
      </c>
      <c r="U19" s="33">
        <f t="shared" si="3"/>
        <v>45980</v>
      </c>
      <c r="V19" s="33">
        <f t="shared" si="3"/>
        <v>45981</v>
      </c>
      <c r="W19" s="33">
        <f t="shared" si="3"/>
        <v>45982</v>
      </c>
      <c r="X19" s="33">
        <f t="shared" si="3"/>
        <v>45983</v>
      </c>
      <c r="Y19" s="33">
        <f t="shared" si="3"/>
        <v>45984</v>
      </c>
      <c r="Z19" s="33">
        <f t="shared" si="3"/>
        <v>45985</v>
      </c>
      <c r="AA19" s="33">
        <f t="shared" si="3"/>
        <v>45986</v>
      </c>
      <c r="AB19" s="33">
        <f t="shared" si="3"/>
        <v>45987</v>
      </c>
      <c r="AC19" s="33">
        <f t="shared" si="3"/>
        <v>45988</v>
      </c>
      <c r="AD19" s="33">
        <f t="shared" si="3"/>
        <v>45989</v>
      </c>
      <c r="AE19" s="33">
        <f t="shared" si="3"/>
        <v>45990</v>
      </c>
      <c r="AF19" s="33">
        <f t="shared" si="3"/>
        <v>45991</v>
      </c>
      <c r="AG19" s="74" t="str">
        <f t="shared" si="3"/>
        <v/>
      </c>
      <c r="AH19" s="259"/>
      <c r="AI19" s="260"/>
      <c r="AJ19" s="260"/>
      <c r="AK19" s="260"/>
      <c r="AL19" s="261"/>
      <c r="AM19" s="218"/>
      <c r="AN19" s="219"/>
      <c r="AO19" s="248"/>
      <c r="AP19" s="223"/>
      <c r="AQ19" s="224"/>
      <c r="AR19" s="200"/>
      <c r="AS19" s="203"/>
      <c r="AT19" s="206"/>
      <c r="AU19" s="157"/>
      <c r="AV19" s="137"/>
      <c r="AW19" s="157"/>
      <c r="AX19" s="137"/>
      <c r="AY19" s="157"/>
      <c r="AZ19" s="157"/>
      <c r="BA19" s="35" t="s">
        <v>78</v>
      </c>
      <c r="BB19" s="35" t="s">
        <v>79</v>
      </c>
      <c r="BC19" s="170"/>
      <c r="BD19" s="198"/>
      <c r="BE19" s="198"/>
      <c r="BF19" s="125"/>
      <c r="BG19" s="125"/>
      <c r="BH19" s="36"/>
      <c r="BI19" s="193"/>
      <c r="BJ19" s="170"/>
      <c r="BK19" s="125"/>
    </row>
    <row r="20" spans="1:64" ht="13.5" customHeight="1">
      <c r="A20" s="12"/>
      <c r="B20" s="73" t="s">
        <v>2</v>
      </c>
      <c r="C20" s="37" t="str">
        <f t="shared" ref="C20:AG20" si="4">TEXT(C19,"aaa")</f>
        <v>土</v>
      </c>
      <c r="D20" s="37" t="str">
        <f t="shared" si="4"/>
        <v>日</v>
      </c>
      <c r="E20" s="37" t="str">
        <f t="shared" si="4"/>
        <v>月</v>
      </c>
      <c r="F20" s="37" t="str">
        <f t="shared" si="4"/>
        <v>火</v>
      </c>
      <c r="G20" s="37" t="str">
        <f t="shared" si="4"/>
        <v>水</v>
      </c>
      <c r="H20" s="37" t="str">
        <f t="shared" si="4"/>
        <v>木</v>
      </c>
      <c r="I20" s="37" t="str">
        <f t="shared" si="4"/>
        <v>金</v>
      </c>
      <c r="J20" s="37" t="str">
        <f t="shared" si="4"/>
        <v>土</v>
      </c>
      <c r="K20" s="37" t="str">
        <f t="shared" si="4"/>
        <v>日</v>
      </c>
      <c r="L20" s="37" t="str">
        <f t="shared" si="4"/>
        <v>月</v>
      </c>
      <c r="M20" s="37" t="str">
        <f t="shared" si="4"/>
        <v>火</v>
      </c>
      <c r="N20" s="37" t="str">
        <f t="shared" si="4"/>
        <v>水</v>
      </c>
      <c r="O20" s="37" t="str">
        <f t="shared" si="4"/>
        <v>木</v>
      </c>
      <c r="P20" s="37" t="str">
        <f t="shared" si="4"/>
        <v>金</v>
      </c>
      <c r="Q20" s="37" t="str">
        <f t="shared" si="4"/>
        <v>土</v>
      </c>
      <c r="R20" s="37" t="str">
        <f t="shared" si="4"/>
        <v>日</v>
      </c>
      <c r="S20" s="37" t="str">
        <f t="shared" si="4"/>
        <v>月</v>
      </c>
      <c r="T20" s="37" t="str">
        <f t="shared" si="4"/>
        <v>火</v>
      </c>
      <c r="U20" s="37" t="str">
        <f t="shared" si="4"/>
        <v>水</v>
      </c>
      <c r="V20" s="37" t="str">
        <f t="shared" si="4"/>
        <v>木</v>
      </c>
      <c r="W20" s="37" t="str">
        <f t="shared" si="4"/>
        <v>金</v>
      </c>
      <c r="X20" s="37" t="str">
        <f t="shared" si="4"/>
        <v>土</v>
      </c>
      <c r="Y20" s="37" t="str">
        <f t="shared" si="4"/>
        <v>日</v>
      </c>
      <c r="Z20" s="37" t="str">
        <f t="shared" si="4"/>
        <v>月</v>
      </c>
      <c r="AA20" s="37" t="str">
        <f t="shared" si="4"/>
        <v>火</v>
      </c>
      <c r="AB20" s="37" t="str">
        <f t="shared" si="4"/>
        <v>水</v>
      </c>
      <c r="AC20" s="37" t="str">
        <f t="shared" si="4"/>
        <v>木</v>
      </c>
      <c r="AD20" s="37" t="str">
        <f t="shared" si="4"/>
        <v>金</v>
      </c>
      <c r="AE20" s="37" t="str">
        <f>TEXT(AE19,"aaa")</f>
        <v>土</v>
      </c>
      <c r="AF20" s="37" t="str">
        <f t="shared" si="4"/>
        <v>日</v>
      </c>
      <c r="AG20" s="75" t="str">
        <f t="shared" si="4"/>
        <v/>
      </c>
      <c r="AH20" s="228" t="s">
        <v>90</v>
      </c>
      <c r="AI20" s="195" t="s">
        <v>91</v>
      </c>
      <c r="AJ20" s="195" t="s">
        <v>92</v>
      </c>
      <c r="AK20" s="195" t="s">
        <v>93</v>
      </c>
      <c r="AL20" s="196" t="s">
        <v>94</v>
      </c>
      <c r="AM20" s="177" t="s">
        <v>44</v>
      </c>
      <c r="AN20" s="178" t="s">
        <v>12</v>
      </c>
      <c r="AO20" s="179" t="s">
        <v>51</v>
      </c>
      <c r="AP20" s="180" t="s">
        <v>44</v>
      </c>
      <c r="AQ20" s="183" t="s">
        <v>13</v>
      </c>
      <c r="AR20" s="201"/>
      <c r="AS20" s="204"/>
      <c r="AT20" s="186">
        <f>COUNT(C19:AG19)</f>
        <v>30</v>
      </c>
      <c r="AU20" s="155">
        <f>AT20-AR22</f>
        <v>30</v>
      </c>
      <c r="AV20" s="170">
        <f>SUM(AU$8:AU23)</f>
        <v>45</v>
      </c>
      <c r="AW20" s="155">
        <f>AT20-AR24</f>
        <v>30</v>
      </c>
      <c r="AX20" s="170">
        <f>SUM(AW$8:AW23)</f>
        <v>45</v>
      </c>
      <c r="AY20" s="170">
        <f>COUNTIF(C23:AG23,"○")+COUNTIF(C23:AG23,"●")</f>
        <v>10</v>
      </c>
      <c r="AZ20" s="170">
        <f>SUM(AY$9:AY24)</f>
        <v>14</v>
      </c>
      <c r="BA20" s="170">
        <f>COUNTIF(C25:AG25,"○")+COUNTIF(C25:AG25,"●")</f>
        <v>10</v>
      </c>
      <c r="BB20" s="170">
        <f>SUM(BA$10:BA25)</f>
        <v>14</v>
      </c>
      <c r="BC20" s="125">
        <f>COUNTIF(C20:AG20,"土")+COUNTIF(C20:AG20,"日")</f>
        <v>10</v>
      </c>
      <c r="BD20" s="137"/>
      <c r="BE20" s="137"/>
      <c r="BF20" s="125" t="str">
        <f ca="1">IF(OR(BD21/AU20&lt;0.285,BD21=0),"特例","特例なし")</f>
        <v>特例なし</v>
      </c>
      <c r="BG20" s="125" t="str">
        <f ca="1">IF(OR(BE21/AW20&lt;0.285,BE21=0),"特例","特例なし")</f>
        <v>特例なし</v>
      </c>
      <c r="BH20" s="171" t="s">
        <v>108</v>
      </c>
      <c r="BI20" s="232">
        <f>ABS(IF(WEEKDAY(C18,3)=0,7,WEEKDAY(C18,3)-7))</f>
        <v>2</v>
      </c>
      <c r="BJ20" s="125">
        <f>IF($AO$340="計画",IF(AU20=0,1,IF(AO23="達成",1,IF(AO23="達成※",1,0))),IF(AW20=0,1,IF(AO25="達成",1,IF(AO25="達成※",1,0))))</f>
        <v>1</v>
      </c>
      <c r="BK20" s="125">
        <f ca="1">IF($AO$340="計画",IF(COUNTIF(AH24:AL24,"未")=0,1,0),IF(COUNTIF(AH26:AL26,"未")=0,1,0))</f>
        <v>1</v>
      </c>
    </row>
    <row r="21" spans="1:64" ht="33.950000000000003" customHeight="1">
      <c r="A21" s="12"/>
      <c r="B21" s="254" t="s">
        <v>3</v>
      </c>
      <c r="C21" s="235" t="str">
        <f>IFERROR(VLOOKUP(C19,祝日一覧!A:C,3,FALSE),"")</f>
        <v/>
      </c>
      <c r="D21" s="235" t="str">
        <f>IFERROR(VLOOKUP(D19,祝日一覧!A:C,3,FALSE),"")</f>
        <v/>
      </c>
      <c r="E21" s="235" t="str">
        <f>IFERROR(VLOOKUP(E19,祝日一覧!A:C,3,FALSE),"")</f>
        <v>文化の日</v>
      </c>
      <c r="F21" s="235" t="str">
        <f>IFERROR(VLOOKUP(F19,祝日一覧!A:C,3,FALSE),"")</f>
        <v/>
      </c>
      <c r="G21" s="235" t="str">
        <f>IFERROR(VLOOKUP(G19,祝日一覧!A:C,3,FALSE),"")</f>
        <v/>
      </c>
      <c r="H21" s="235" t="str">
        <f>IFERROR(VLOOKUP(H19,祝日一覧!A:C,3,FALSE),"")</f>
        <v/>
      </c>
      <c r="I21" s="235" t="str">
        <f>IFERROR(VLOOKUP(I19,祝日一覧!A:C,3,FALSE),"")</f>
        <v/>
      </c>
      <c r="J21" s="235" t="str">
        <f>IFERROR(VLOOKUP(J19,祝日一覧!A:C,3,FALSE),"")</f>
        <v/>
      </c>
      <c r="K21" s="235" t="str">
        <f>IFERROR(VLOOKUP(K19,祝日一覧!A:C,3,FALSE),"")</f>
        <v/>
      </c>
      <c r="L21" s="235" t="str">
        <f>IFERROR(VLOOKUP(L19,祝日一覧!A:C,3,FALSE),"")</f>
        <v/>
      </c>
      <c r="M21" s="235" t="str">
        <f>IFERROR(VLOOKUP(M19,祝日一覧!A:C,3,FALSE),"")</f>
        <v/>
      </c>
      <c r="N21" s="235" t="str">
        <f>IFERROR(VLOOKUP(N19,祝日一覧!A:C,3,FALSE),"")</f>
        <v/>
      </c>
      <c r="O21" s="235" t="str">
        <f>IFERROR(VLOOKUP(O19,祝日一覧!A:C,3,FALSE),"")</f>
        <v/>
      </c>
      <c r="P21" s="235" t="str">
        <f>IFERROR(VLOOKUP(P19,祝日一覧!A:C,3,FALSE),"")</f>
        <v/>
      </c>
      <c r="Q21" s="235" t="str">
        <f>IFERROR(VLOOKUP(Q19,祝日一覧!A:C,3,FALSE),"")</f>
        <v/>
      </c>
      <c r="R21" s="235" t="str">
        <f>IFERROR(VLOOKUP(R19,祝日一覧!A:C,3,FALSE),"")</f>
        <v/>
      </c>
      <c r="S21" s="235" t="str">
        <f>IFERROR(VLOOKUP(S19,祝日一覧!A:C,3,FALSE),"")</f>
        <v/>
      </c>
      <c r="T21" s="235" t="str">
        <f>IFERROR(VLOOKUP(T19,祝日一覧!A:C,3,FALSE),"")</f>
        <v/>
      </c>
      <c r="U21" s="235" t="str">
        <f>IFERROR(VLOOKUP(U19,祝日一覧!A:C,3,FALSE),"")</f>
        <v/>
      </c>
      <c r="V21" s="235" t="str">
        <f>IFERROR(VLOOKUP(V19,祝日一覧!A:C,3,FALSE),"")</f>
        <v/>
      </c>
      <c r="W21" s="235" t="str">
        <f>IFERROR(VLOOKUP(W19,祝日一覧!A:C,3,FALSE),"")</f>
        <v/>
      </c>
      <c r="X21" s="235" t="str">
        <f>IFERROR(VLOOKUP(X19,祝日一覧!A:C,3,FALSE),"")</f>
        <v/>
      </c>
      <c r="Y21" s="235" t="str">
        <f>IFERROR(VLOOKUP(Y19,祝日一覧!A:C,3,FALSE),"")</f>
        <v>勤労感謝の日</v>
      </c>
      <c r="Z21" s="235" t="str">
        <f>IFERROR(VLOOKUP(Z19,祝日一覧!A:C,3,FALSE),"")</f>
        <v>振替休日</v>
      </c>
      <c r="AA21" s="235" t="str">
        <f>IFERROR(VLOOKUP(AA19,祝日一覧!A:C,3,FALSE),"")</f>
        <v/>
      </c>
      <c r="AB21" s="235" t="str">
        <f>IFERROR(VLOOKUP(AB19,祝日一覧!A:C,3,FALSE),"")</f>
        <v/>
      </c>
      <c r="AC21" s="235" t="str">
        <f>IFERROR(VLOOKUP(AC19,祝日一覧!A:C,3,FALSE),"")</f>
        <v/>
      </c>
      <c r="AD21" s="235" t="str">
        <f>IFERROR(VLOOKUP(AD19,祝日一覧!A:C,3,FALSE),"")</f>
        <v/>
      </c>
      <c r="AE21" s="235" t="str">
        <f>IFERROR(VLOOKUP(AE19,祝日一覧!A:C,3,FALSE),"")</f>
        <v/>
      </c>
      <c r="AF21" s="235" t="str">
        <f>IFERROR(VLOOKUP(AF19,祝日一覧!A:C,3,FALSE),"")</f>
        <v/>
      </c>
      <c r="AG21" s="245" t="str">
        <f>IFERROR(VLOOKUP(AG19,祝日一覧!A:C,3,FALSE),"")</f>
        <v/>
      </c>
      <c r="AH21" s="228"/>
      <c r="AI21" s="195"/>
      <c r="AJ21" s="195"/>
      <c r="AK21" s="195"/>
      <c r="AL21" s="196"/>
      <c r="AM21" s="177"/>
      <c r="AN21" s="178"/>
      <c r="AO21" s="179"/>
      <c r="AP21" s="181"/>
      <c r="AQ21" s="184"/>
      <c r="AR21" s="39" t="s">
        <v>84</v>
      </c>
      <c r="AS21" s="40" t="s">
        <v>84</v>
      </c>
      <c r="AT21" s="186"/>
      <c r="AU21" s="156"/>
      <c r="AV21" s="170"/>
      <c r="AW21" s="156"/>
      <c r="AX21" s="170"/>
      <c r="AY21" s="170"/>
      <c r="AZ21" s="170"/>
      <c r="BA21" s="170"/>
      <c r="BB21" s="170"/>
      <c r="BC21" s="125"/>
      <c r="BD21" s="174">
        <f ca="1">BC20-AS22</f>
        <v>10</v>
      </c>
      <c r="BE21" s="174">
        <f ca="1">BC20-AS24</f>
        <v>10</v>
      </c>
      <c r="BF21" s="125"/>
      <c r="BG21" s="125"/>
      <c r="BH21" s="172"/>
      <c r="BI21" s="232">
        <f>WEEKDAY(C17,3)</f>
        <v>5</v>
      </c>
      <c r="BJ21" s="125"/>
      <c r="BK21" s="125"/>
      <c r="BL21" s="76"/>
    </row>
    <row r="22" spans="1:64" s="51" customFormat="1" ht="53.1" customHeight="1">
      <c r="A22" s="43"/>
      <c r="B22" s="254"/>
      <c r="C22" s="236"/>
      <c r="D22" s="236"/>
      <c r="E22" s="236"/>
      <c r="F22" s="236"/>
      <c r="G22" s="236"/>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46"/>
      <c r="AH22" s="44" t="str">
        <f>IF($BI20=7,DBCS(1&amp;"日～"&amp;7&amp;"日"),DBCS("前"&amp;DAY(EOMONTH($C18-1,0))-6+$BI20&amp;"日～"&amp;$BI20&amp;"日"))</f>
        <v>前２７日～２日</v>
      </c>
      <c r="AI22" s="45" t="str">
        <f>DBCS($BI20+1&amp;"日～"&amp;$BI20+7&amp;"日")</f>
        <v>３日～９日</v>
      </c>
      <c r="AJ22" s="45" t="str">
        <f>DBCS($BI20+8&amp;"日～"&amp;$BI20+14&amp;"日")</f>
        <v>１０日～１６日</v>
      </c>
      <c r="AK22" s="45" t="str">
        <f>DBCS($BI20+15&amp;"日～"&amp;$BI20+21&amp;"日")</f>
        <v>１７日～２３日</v>
      </c>
      <c r="AL22" s="46" t="str">
        <f>IF(AND(BI20=7,BI23=0),"-",IF($BI25=3,"-",DBCS($BI20+22&amp;"日～"&amp;$BI20+28&amp;"日")))</f>
        <v>２４日～３０日</v>
      </c>
      <c r="AM22" s="177"/>
      <c r="AN22" s="178"/>
      <c r="AO22" s="179"/>
      <c r="AP22" s="182"/>
      <c r="AQ22" s="185"/>
      <c r="AR22" s="39">
        <f>COUNTIF(C23:AG24,"外")</f>
        <v>0</v>
      </c>
      <c r="AS22" s="40">
        <f ca="1">COUNTIF(OFFSET(C23,0,MAX(5-WEEKDAY(C18,3),0),1,MIN(7-WEEKDAY(C18,3),2)),"外")+COUNTIF(OFFSET(C23,0,MAX(5-WEEKDAY(C18,3),0)+7,1,2),"外")+COUNTIF(OFFSET(C23,0,MAX(5-WEEKDAY(C18,3),0)+14,1,2),"外")+COUNTIF(OFFSET(C23,0,MAX(5-WEEKDAY(C18,3),0)+21,1,2),"外")+IF(BI22-BI20&lt;27,0,COUNTIF(OFFSET(C23,0,BI20+26,1,MIN(7-BI23,2)),"外"))</f>
        <v>0</v>
      </c>
      <c r="AT22" s="186"/>
      <c r="AU22" s="156"/>
      <c r="AV22" s="170"/>
      <c r="AW22" s="156"/>
      <c r="AX22" s="170"/>
      <c r="AY22" s="170"/>
      <c r="AZ22" s="170"/>
      <c r="BA22" s="170"/>
      <c r="BB22" s="170"/>
      <c r="BC22" s="125"/>
      <c r="BD22" s="175"/>
      <c r="BE22" s="175"/>
      <c r="BF22" s="125"/>
      <c r="BG22" s="125"/>
      <c r="BH22" s="47" t="s">
        <v>109</v>
      </c>
      <c r="BI22" s="48">
        <f>DAY(EOMONTH(C18,0))</f>
        <v>30</v>
      </c>
      <c r="BJ22" s="125"/>
      <c r="BK22" s="125"/>
    </row>
    <row r="23" spans="1:64" s="18" customFormat="1" ht="29.1" customHeight="1">
      <c r="A23" s="52"/>
      <c r="B23" s="251" t="s">
        <v>88</v>
      </c>
      <c r="C23" s="233" t="s">
        <v>127</v>
      </c>
      <c r="D23" s="233" t="s">
        <v>127</v>
      </c>
      <c r="E23" s="233"/>
      <c r="F23" s="233"/>
      <c r="G23" s="233"/>
      <c r="H23" s="233" t="s">
        <v>127</v>
      </c>
      <c r="I23" s="233"/>
      <c r="J23" s="233" t="s">
        <v>127</v>
      </c>
      <c r="K23" s="233"/>
      <c r="L23" s="233"/>
      <c r="M23" s="233"/>
      <c r="N23" s="233"/>
      <c r="O23" s="233"/>
      <c r="P23" s="233"/>
      <c r="Q23" s="233" t="s">
        <v>127</v>
      </c>
      <c r="R23" s="233" t="s">
        <v>127</v>
      </c>
      <c r="S23" s="233"/>
      <c r="T23" s="233"/>
      <c r="U23" s="233"/>
      <c r="V23" s="233"/>
      <c r="W23" s="233"/>
      <c r="X23" s="233" t="s">
        <v>127</v>
      </c>
      <c r="Y23" s="233" t="s">
        <v>127</v>
      </c>
      <c r="Z23" s="233"/>
      <c r="AA23" s="233"/>
      <c r="AB23" s="233"/>
      <c r="AC23" s="233"/>
      <c r="AD23" s="233"/>
      <c r="AE23" s="233" t="s">
        <v>127</v>
      </c>
      <c r="AF23" s="233" t="s">
        <v>127</v>
      </c>
      <c r="AG23" s="249"/>
      <c r="AH23" s="53">
        <f ca="1">IF(BI20=7,COUNTIF(OFFSET($C23,0,0,1,$BI20),"○")+COUNTIF(OFFSET($C23,0,$BI20,1,7),"●"),COUNTIF(OFFSET($C23,0,0,1,$BI20),"○")+COUNTIF(OFFSET($C23,-10,DAY(EOMONTH(C18-1,0))-7+BI20,1,7-$BI20),"○")+COUNTIF(OFFSET(C23,0,BI20,1,7),"●"))</f>
        <v>2</v>
      </c>
      <c r="AI23" s="54">
        <f ca="1">COUNTIF(OFFSET($C23,0,$BI20,1,7),"○")+COUNTIF(OFFSET($C23,0,$BI20+7,1,7),"●")</f>
        <v>2</v>
      </c>
      <c r="AJ23" s="54">
        <f ca="1">COUNTIF(OFFSET($C23,0,$BI20+7,1,7),"○")+COUNTIF(OFFSET($C23,0,$BI20+14,1,7),"●")</f>
        <v>2</v>
      </c>
      <c r="AK23" s="54">
        <f ca="1">IF(BI25=3,COUNTIF(OFFSET($C23,0,$BI20+14,1,7),"○")+IFERROR(COUNTIF(OFFSET(C23,0,BI20+21,1,BI23),"●"),0)+COUNTIF(OFFSET(C23,10,0,1,7-BI23),"●"),COUNTIF(OFFSET($C23,0,$BI20+14,1,7),"○")+COUNTIF(OFFSET($C23,0,$BI20+21,1,7),"●"))</f>
        <v>2</v>
      </c>
      <c r="AL23" s="55">
        <f ca="1">IF((BI25+SIGN(BI20))&lt;5,"-",IF(BI23=0,COUNTIF(OFFSET(C23,0,BI20+21,1,7),"○")+COUNTIF(OFFSET(C23,10,0,1,7-BI23),"●"),COUNTIF(OFFSET(C23,0,BI20+21,1,7),"○")+COUNTIF(OFFSET(C23,0,BI20+28,1,BI23),"●")+COUNTIF(OFFSET(C23,10,1,7-BI23,),"●")))</f>
        <v>2</v>
      </c>
      <c r="AM23" s="145">
        <f>AY20</f>
        <v>10</v>
      </c>
      <c r="AN23" s="147">
        <f>IF(AU20=0,"対象外",AM23/AU20)</f>
        <v>0.33333333333333331</v>
      </c>
      <c r="AO23" s="149" t="str">
        <f>IF(AU20=0,"対象外",IF(AM23/AU20&gt;=0.285,"達成",IF(AM23&gt;=BF23,"達成※","未")))</f>
        <v>達成</v>
      </c>
      <c r="AP23" s="151">
        <f>AZ20</f>
        <v>14</v>
      </c>
      <c r="AQ23" s="153">
        <f>IFERROR(AP23/AV20,"")</f>
        <v>0.31111111111111112</v>
      </c>
      <c r="AR23" s="39" t="s">
        <v>85</v>
      </c>
      <c r="AS23" s="40" t="s">
        <v>85</v>
      </c>
      <c r="AT23" s="186"/>
      <c r="AU23" s="156"/>
      <c r="AV23" s="170"/>
      <c r="AW23" s="156"/>
      <c r="AX23" s="170"/>
      <c r="AY23" s="170"/>
      <c r="AZ23" s="170"/>
      <c r="BA23" s="170"/>
      <c r="BB23" s="170"/>
      <c r="BC23" s="125"/>
      <c r="BD23" s="175"/>
      <c r="BE23" s="175"/>
      <c r="BF23" s="125" t="str">
        <f ca="1">IF(OR(BD21/AU20&lt;0.285,BD21=0),BD21,"-")</f>
        <v>-</v>
      </c>
      <c r="BG23" s="174" t="str">
        <f ca="1">IF(OR(BE21/AW20&lt;0.285,BE21=0),BE21,"-")</f>
        <v>-</v>
      </c>
      <c r="BH23" s="56" t="s">
        <v>110</v>
      </c>
      <c r="BI23" s="57">
        <f>MOD(BI22-BI20,7)</f>
        <v>0</v>
      </c>
      <c r="BJ23" s="125"/>
      <c r="BK23" s="125"/>
    </row>
    <row r="24" spans="1:64" s="18" customFormat="1" ht="29.1" customHeight="1">
      <c r="A24" s="52"/>
      <c r="B24" s="255"/>
      <c r="C24" s="239"/>
      <c r="D24" s="239"/>
      <c r="E24" s="239"/>
      <c r="F24" s="239"/>
      <c r="G24" s="239"/>
      <c r="H24" s="239"/>
      <c r="I24" s="239"/>
      <c r="J24" s="239"/>
      <c r="K24" s="239"/>
      <c r="L24" s="239"/>
      <c r="M24" s="239"/>
      <c r="N24" s="239"/>
      <c r="O24" s="239"/>
      <c r="P24" s="239"/>
      <c r="Q24" s="239"/>
      <c r="R24" s="239"/>
      <c r="S24" s="239"/>
      <c r="T24" s="239"/>
      <c r="U24" s="239"/>
      <c r="V24" s="239"/>
      <c r="W24" s="239"/>
      <c r="X24" s="239"/>
      <c r="Y24" s="239"/>
      <c r="Z24" s="239"/>
      <c r="AA24" s="239"/>
      <c r="AB24" s="239"/>
      <c r="AC24" s="239"/>
      <c r="AD24" s="239"/>
      <c r="AE24" s="239"/>
      <c r="AF24" s="239"/>
      <c r="AG24" s="253"/>
      <c r="AH24" s="58" t="str">
        <f ca="1">IF(BI20=1,
IF((2-COUNTIF(OFFSET(C23,0,0,1,1),"外")-COUNTIF(OFFSET(C23,-10,BI12-1),"外"))&lt;=AH23,"達成","未"),
IF((2-COUNTIF(OFFSET(C23,0,MAX(5-WEEKDAY(C18,3),0),1,2),"外"))&lt;=AH23,"達成","未"))</f>
        <v>達成</v>
      </c>
      <c r="AI24" s="54" t="str">
        <f ca="1">IF((2-COUNTIF(OFFSET($C23,0,$BI20+5,1,2),"外"))&lt;=AI23,"達成","未")</f>
        <v>達成</v>
      </c>
      <c r="AJ24" s="54" t="str">
        <f ca="1">IF((2-COUNTIF(OFFSET($C23,0,$BI20+12,1,2),"外"))&lt;=AJ23,"達成","未")</f>
        <v>達成</v>
      </c>
      <c r="AK24" s="54" t="str">
        <f ca="1">IF((2-COUNTIF(OFFSET($C23,0,$BI20+19,1,2),"外"))&lt;=AK23,"達成","未")</f>
        <v>達成</v>
      </c>
      <c r="AL24" s="55" t="str">
        <f ca="1">IF((BI25+SIGN(BI20))&lt;5,"-",IF((2-COUNTIF(OFFSET($C23,0,$BI20+26,1,2),"外"))&lt;=AL23,"達成","未"))</f>
        <v>達成</v>
      </c>
      <c r="AM24" s="163"/>
      <c r="AN24" s="164"/>
      <c r="AO24" s="165"/>
      <c r="AP24" s="166"/>
      <c r="AQ24" s="187"/>
      <c r="AR24" s="188">
        <f>COUNTIF(C25:AG26,"外")</f>
        <v>0</v>
      </c>
      <c r="AS24" s="190">
        <f ca="1">COUNTIF(OFFSET(C25,0,MAX(5-WEEKDAY(C18,3),0),1,MIN(7-WEEKDAY(C18,3),2)),"外")+COUNTIF(OFFSET(C25,0,MAX(5-WEEKDAY(C18,3),0)+7,1,2),"外")+COUNTIF(OFFSET(C25,0,MAX(5-WEEKDAY(C18,3),0)+14,1,2),"外")+COUNTIF(OFFSET(C25,0,MAX(5-WEEKDAY(C18,3),0)+21,1,2),"外")+IF(BI22-BI20&lt;27,0,COUNTIF(OFFSET(C25,0,BI20+26,1,MIN(7-BI23,2)),"外"))</f>
        <v>0</v>
      </c>
      <c r="AT24" s="186"/>
      <c r="AU24" s="156"/>
      <c r="AV24" s="170"/>
      <c r="AW24" s="156"/>
      <c r="AX24" s="170"/>
      <c r="AY24" s="170"/>
      <c r="AZ24" s="170"/>
      <c r="BA24" s="170"/>
      <c r="BB24" s="170"/>
      <c r="BC24" s="125"/>
      <c r="BD24" s="175"/>
      <c r="BE24" s="175"/>
      <c r="BF24" s="125"/>
      <c r="BG24" s="175"/>
      <c r="BH24" s="59" t="s">
        <v>112</v>
      </c>
      <c r="BI24" s="57">
        <f>SIGN(BI20)+SIGN(BI23)+BI25</f>
        <v>5</v>
      </c>
      <c r="BJ24" s="125"/>
      <c r="BK24" s="125"/>
    </row>
    <row r="25" spans="1:64" s="18" customFormat="1" ht="29.1" customHeight="1">
      <c r="A25" s="52"/>
      <c r="B25" s="251" t="s">
        <v>137</v>
      </c>
      <c r="C25" s="233" t="s">
        <v>127</v>
      </c>
      <c r="D25" s="233" t="s">
        <v>127</v>
      </c>
      <c r="E25" s="233"/>
      <c r="F25" s="233"/>
      <c r="G25" s="233"/>
      <c r="H25" s="233" t="s">
        <v>127</v>
      </c>
      <c r="I25" s="233"/>
      <c r="J25" s="233" t="s">
        <v>127</v>
      </c>
      <c r="K25" s="233"/>
      <c r="L25" s="233"/>
      <c r="M25" s="233"/>
      <c r="N25" s="233"/>
      <c r="O25" s="233"/>
      <c r="P25" s="233"/>
      <c r="Q25" s="233" t="s">
        <v>127</v>
      </c>
      <c r="R25" s="233" t="s">
        <v>127</v>
      </c>
      <c r="S25" s="233"/>
      <c r="T25" s="233"/>
      <c r="U25" s="233"/>
      <c r="V25" s="233"/>
      <c r="W25" s="233"/>
      <c r="X25" s="233" t="s">
        <v>127</v>
      </c>
      <c r="Y25" s="233" t="s">
        <v>127</v>
      </c>
      <c r="Z25" s="233"/>
      <c r="AA25" s="233"/>
      <c r="AB25" s="233"/>
      <c r="AC25" s="233"/>
      <c r="AD25" s="233"/>
      <c r="AE25" s="233" t="s">
        <v>127</v>
      </c>
      <c r="AF25" s="233" t="s">
        <v>127</v>
      </c>
      <c r="AG25" s="249"/>
      <c r="AH25" s="53">
        <f ca="1">IF(BI20=7,COUNTIF(OFFSET($C25,0,0,1,$BI20),"○")+COUNTIF(OFFSET($C25,0,$BI20,1,7),"●"),COUNTIF(OFFSET($C25,0,0,1,$BI20),"○")+COUNTIF(OFFSET($C25,-10,DAY(EOMONTH(C18-1,0))-7+BI20,1,7-$BI20),"○")+COUNTIF(OFFSET(C25,0,BI20,1,7),"●"))</f>
        <v>2</v>
      </c>
      <c r="AI25" s="60">
        <f ca="1">COUNTIF(OFFSET($C25,0,$BI20,1,7),"○")+COUNTIF(OFFSET($C25,0,$BI20+7,1,7),"●")</f>
        <v>2</v>
      </c>
      <c r="AJ25" s="60">
        <f ca="1">COUNTIF(OFFSET($C25,0,$BI20+7,1,7),"○")+COUNTIF(OFFSET($C25,0,$BI20+14,1,7),"●")</f>
        <v>2</v>
      </c>
      <c r="AK25" s="60">
        <f ca="1">IF(BI25=3,COUNTIF(OFFSET($C25,0,$BI20+14,1,7),"○")+IFERROR(COUNTIF(OFFSET(C25,0,BI20+21,1,BI23),"●"),0)+COUNTIF(OFFSET(C25,10,0,1,7-BI23),"●"),COUNTIF(OFFSET($C25,0,$BI20+14,1,7),"○")+COUNTIF(OFFSET($C25,0,$BI20+21,1,7),"●"))</f>
        <v>2</v>
      </c>
      <c r="AL25" s="61">
        <f ca="1">IF((BI25+SIGN(BI20))&lt;5,"-",IF(BI23=0,COUNTIF(OFFSET(C25,0,BI20+21,1,7),"○")+COUNTIF(OFFSET(C25,10,0,1,7-BI23),"●"),COUNTIF(OFFSET(C25,0,BI20+21,1,7),"○")+COUNTIF(OFFSET(C25,0,BI20+28,1,BI23),"●")+COUNTIF(OFFSET(C25,10,1,7-BI23,),"●")))</f>
        <v>2</v>
      </c>
      <c r="AM25" s="145">
        <f>BA20</f>
        <v>10</v>
      </c>
      <c r="AN25" s="147">
        <f>IF(AW20=0,"対象外",AM25/AW20)</f>
        <v>0.33333333333333331</v>
      </c>
      <c r="AO25" s="149" t="str">
        <f>IF(AW20=0,"対象外",IF(AM25/AW20&gt;=0.285,"達成",IF(AM25&gt;=BG23,"達成※","未")))</f>
        <v>達成</v>
      </c>
      <c r="AP25" s="151">
        <f>BB20</f>
        <v>14</v>
      </c>
      <c r="AQ25" s="153">
        <f>IFERROR(AP25/AX20,"")</f>
        <v>0.31111111111111112</v>
      </c>
      <c r="AR25" s="189"/>
      <c r="AS25" s="191"/>
      <c r="AT25" s="186"/>
      <c r="AU25" s="157"/>
      <c r="AV25" s="170"/>
      <c r="AW25" s="157"/>
      <c r="AX25" s="170"/>
      <c r="AY25" s="170"/>
      <c r="AZ25" s="170"/>
      <c r="BA25" s="170"/>
      <c r="BB25" s="170"/>
      <c r="BC25" s="125"/>
      <c r="BD25" s="176"/>
      <c r="BE25" s="176"/>
      <c r="BF25" s="125"/>
      <c r="BG25" s="176"/>
      <c r="BH25" s="63" t="s">
        <v>111</v>
      </c>
      <c r="BI25" s="64">
        <f>ROUNDDOWN((BI22-BI20)/7,0)</f>
        <v>4</v>
      </c>
      <c r="BJ25" s="125"/>
      <c r="BK25" s="125"/>
    </row>
    <row r="26" spans="1:64" s="18" customFormat="1" ht="29.1" customHeight="1" thickBot="1">
      <c r="A26" s="52"/>
      <c r="B26" s="252"/>
      <c r="C26" s="234"/>
      <c r="D26" s="234"/>
      <c r="E26" s="234"/>
      <c r="F26" s="234"/>
      <c r="G26" s="234"/>
      <c r="H26" s="234"/>
      <c r="I26" s="234"/>
      <c r="J26" s="234"/>
      <c r="K26" s="234"/>
      <c r="L26" s="234"/>
      <c r="M26" s="234"/>
      <c r="N26" s="234"/>
      <c r="O26" s="234"/>
      <c r="P26" s="234"/>
      <c r="Q26" s="234"/>
      <c r="R26" s="234"/>
      <c r="S26" s="234"/>
      <c r="T26" s="234"/>
      <c r="U26" s="234"/>
      <c r="V26" s="234"/>
      <c r="W26" s="234"/>
      <c r="X26" s="234"/>
      <c r="Y26" s="234"/>
      <c r="Z26" s="234"/>
      <c r="AA26" s="234"/>
      <c r="AB26" s="234"/>
      <c r="AC26" s="234"/>
      <c r="AD26" s="234"/>
      <c r="AE26" s="234"/>
      <c r="AF26" s="234"/>
      <c r="AG26" s="250"/>
      <c r="AH26" s="77" t="str">
        <f ca="1">IF(BI20=1,
IF((2-COUNTIF(OFFSET(C25,0,0,1,1),"外")-COUNTIF(OFFSET(C25,-10,BI12-1),"外"))&lt;=AH25,"達成","未"),
IF((2-COUNTIF(OFFSET(C25,0,MAX(5-WEEKDAY(C18,3),0),1,2),"外"))&lt;=AH25,"達成","未"))</f>
        <v>達成</v>
      </c>
      <c r="AI26" s="66" t="str">
        <f ca="1">IF((2-COUNTIF(OFFSET($C25,0,$BI20+5,1,2),"外"))&lt;=AI25,"達成","未")</f>
        <v>達成</v>
      </c>
      <c r="AJ26" s="66" t="str">
        <f ca="1">IF((2-COUNTIF(OFFSET($C25,0,$BI20+12,1,2),"外"))&lt;=AJ25,"達成","未")</f>
        <v>達成</v>
      </c>
      <c r="AK26" s="66" t="str">
        <f ca="1">IF((2-COUNTIF(OFFSET($C25,0,$BI20+19,1,2),"外"))&lt;=AK25,"達成","未")</f>
        <v>達成</v>
      </c>
      <c r="AL26" s="67" t="str">
        <f ca="1">IF((BI25+SIGN(BI20))&lt;5,"-",IF((2-COUNTIF(OFFSET($C25,0,$BI20+26,1,2),"外"))&lt;=AL25,"達成","未"))</f>
        <v>達成</v>
      </c>
      <c r="AM26" s="146"/>
      <c r="AN26" s="148"/>
      <c r="AO26" s="150"/>
      <c r="AP26" s="152"/>
      <c r="AQ26" s="154"/>
      <c r="AR26" s="68"/>
      <c r="AS26" s="68"/>
      <c r="AT26" s="22"/>
      <c r="AU26" s="22"/>
      <c r="AV26" s="22"/>
      <c r="AW26" s="22"/>
      <c r="AX26" s="22"/>
      <c r="AY26" s="22"/>
      <c r="AZ26" s="22"/>
      <c r="BA26" s="22"/>
      <c r="BB26" s="22"/>
      <c r="BC26" s="69"/>
      <c r="BD26" s="69"/>
      <c r="BE26" s="69"/>
      <c r="BF26" s="69"/>
      <c r="BG26" s="69"/>
      <c r="BH26" s="69"/>
      <c r="BI26" s="70"/>
      <c r="BJ26" s="69"/>
      <c r="BK26" s="15"/>
    </row>
    <row r="27" spans="1:64" ht="14.25" thickBot="1">
      <c r="A27" s="12"/>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Z27" s="16"/>
      <c r="BA27" s="16"/>
      <c r="BB27" s="16"/>
    </row>
    <row r="28" spans="1:64" ht="13.5" customHeight="1">
      <c r="A28" s="12"/>
      <c r="B28" s="29" t="s">
        <v>0</v>
      </c>
      <c r="C28" s="207">
        <f>DATE(YEAR(C18),MONTH(C18)+1,DAY(C18))</f>
        <v>45992</v>
      </c>
      <c r="D28" s="207"/>
      <c r="E28" s="207"/>
      <c r="F28" s="207"/>
      <c r="G28" s="207"/>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8"/>
      <c r="AH28" s="256" t="s">
        <v>135</v>
      </c>
      <c r="AI28" s="257"/>
      <c r="AJ28" s="257"/>
      <c r="AK28" s="257"/>
      <c r="AL28" s="258"/>
      <c r="AM28" s="215" t="s">
        <v>50</v>
      </c>
      <c r="AN28" s="216"/>
      <c r="AO28" s="247"/>
      <c r="AP28" s="221" t="s">
        <v>11</v>
      </c>
      <c r="AQ28" s="222"/>
      <c r="AR28" s="199" t="s">
        <v>113</v>
      </c>
      <c r="AS28" s="202" t="s">
        <v>114</v>
      </c>
      <c r="AT28" s="205" t="s">
        <v>15</v>
      </c>
      <c r="AU28" s="155" t="s">
        <v>115</v>
      </c>
      <c r="AV28" s="197" t="s">
        <v>116</v>
      </c>
      <c r="AW28" s="155" t="s">
        <v>118</v>
      </c>
      <c r="AX28" s="197" t="s">
        <v>117</v>
      </c>
      <c r="AY28" s="155" t="s">
        <v>80</v>
      </c>
      <c r="AZ28" s="155" t="s">
        <v>81</v>
      </c>
      <c r="BA28" s="30" t="s">
        <v>82</v>
      </c>
      <c r="BB28" s="30" t="s">
        <v>83</v>
      </c>
      <c r="BC28" s="170" t="s">
        <v>52</v>
      </c>
      <c r="BD28" s="197" t="s">
        <v>119</v>
      </c>
      <c r="BE28" s="197" t="s">
        <v>120</v>
      </c>
      <c r="BF28" s="170" t="s">
        <v>121</v>
      </c>
      <c r="BG28" s="170" t="s">
        <v>122</v>
      </c>
      <c r="BH28" s="31"/>
      <c r="BI28" s="192" t="s">
        <v>100</v>
      </c>
      <c r="BJ28" s="170" t="s">
        <v>61</v>
      </c>
      <c r="BK28" s="125" t="s">
        <v>89</v>
      </c>
    </row>
    <row r="29" spans="1:64">
      <c r="A29" s="12"/>
      <c r="B29" s="32" t="s">
        <v>1</v>
      </c>
      <c r="C29" s="33">
        <f>DATE(YEAR(C28),MONTH(C28),DAY(C28))</f>
        <v>45992</v>
      </c>
      <c r="D29" s="33">
        <f>IF(MONTH(DATE(YEAR(C29),MONTH(C29),DAY(C29)+1))=MONTH($C28),DATE(YEAR(C29),MONTH(C29),DAY(C29)+1),"")</f>
        <v>45993</v>
      </c>
      <c r="E29" s="33">
        <f t="shared" ref="E29:AG29" si="5">IF(MONTH(DATE(YEAR(D29),MONTH(D29),DAY(D29)+1))=MONTH($C28),DATE(YEAR(D29),MONTH(D29),DAY(D29)+1),"")</f>
        <v>45994</v>
      </c>
      <c r="F29" s="33">
        <f t="shared" si="5"/>
        <v>45995</v>
      </c>
      <c r="G29" s="33">
        <f t="shared" si="5"/>
        <v>45996</v>
      </c>
      <c r="H29" s="33">
        <f t="shared" si="5"/>
        <v>45997</v>
      </c>
      <c r="I29" s="33">
        <f t="shared" si="5"/>
        <v>45998</v>
      </c>
      <c r="J29" s="33">
        <f t="shared" si="5"/>
        <v>45999</v>
      </c>
      <c r="K29" s="33">
        <f t="shared" si="5"/>
        <v>46000</v>
      </c>
      <c r="L29" s="33">
        <f t="shared" si="5"/>
        <v>46001</v>
      </c>
      <c r="M29" s="33">
        <f t="shared" si="5"/>
        <v>46002</v>
      </c>
      <c r="N29" s="33">
        <f t="shared" si="5"/>
        <v>46003</v>
      </c>
      <c r="O29" s="33">
        <f t="shared" si="5"/>
        <v>46004</v>
      </c>
      <c r="P29" s="33">
        <f t="shared" si="5"/>
        <v>46005</v>
      </c>
      <c r="Q29" s="33">
        <f t="shared" si="5"/>
        <v>46006</v>
      </c>
      <c r="R29" s="33">
        <f t="shared" si="5"/>
        <v>46007</v>
      </c>
      <c r="S29" s="33">
        <f t="shared" si="5"/>
        <v>46008</v>
      </c>
      <c r="T29" s="33">
        <f t="shared" si="5"/>
        <v>46009</v>
      </c>
      <c r="U29" s="33">
        <f t="shared" si="5"/>
        <v>46010</v>
      </c>
      <c r="V29" s="33">
        <f t="shared" si="5"/>
        <v>46011</v>
      </c>
      <c r="W29" s="33">
        <f t="shared" si="5"/>
        <v>46012</v>
      </c>
      <c r="X29" s="33">
        <f t="shared" si="5"/>
        <v>46013</v>
      </c>
      <c r="Y29" s="33">
        <f t="shared" si="5"/>
        <v>46014</v>
      </c>
      <c r="Z29" s="33">
        <f t="shared" si="5"/>
        <v>46015</v>
      </c>
      <c r="AA29" s="33">
        <f t="shared" si="5"/>
        <v>46016</v>
      </c>
      <c r="AB29" s="33">
        <f t="shared" si="5"/>
        <v>46017</v>
      </c>
      <c r="AC29" s="33">
        <f t="shared" si="5"/>
        <v>46018</v>
      </c>
      <c r="AD29" s="33">
        <f t="shared" si="5"/>
        <v>46019</v>
      </c>
      <c r="AE29" s="33">
        <f t="shared" si="5"/>
        <v>46020</v>
      </c>
      <c r="AF29" s="33">
        <f t="shared" si="5"/>
        <v>46021</v>
      </c>
      <c r="AG29" s="74">
        <f t="shared" si="5"/>
        <v>46022</v>
      </c>
      <c r="AH29" s="259"/>
      <c r="AI29" s="260"/>
      <c r="AJ29" s="260"/>
      <c r="AK29" s="260"/>
      <c r="AL29" s="261"/>
      <c r="AM29" s="218"/>
      <c r="AN29" s="219"/>
      <c r="AO29" s="248"/>
      <c r="AP29" s="223"/>
      <c r="AQ29" s="224"/>
      <c r="AR29" s="200"/>
      <c r="AS29" s="203"/>
      <c r="AT29" s="206"/>
      <c r="AU29" s="157"/>
      <c r="AV29" s="137"/>
      <c r="AW29" s="157"/>
      <c r="AX29" s="137"/>
      <c r="AY29" s="157"/>
      <c r="AZ29" s="157"/>
      <c r="BA29" s="35" t="s">
        <v>78</v>
      </c>
      <c r="BB29" s="35" t="s">
        <v>79</v>
      </c>
      <c r="BC29" s="170"/>
      <c r="BD29" s="198"/>
      <c r="BE29" s="198"/>
      <c r="BF29" s="125"/>
      <c r="BG29" s="125"/>
      <c r="BH29" s="36"/>
      <c r="BI29" s="193"/>
      <c r="BJ29" s="170"/>
      <c r="BK29" s="125"/>
    </row>
    <row r="30" spans="1:64" ht="12.95" customHeight="1">
      <c r="A30" s="12"/>
      <c r="B30" s="32" t="s">
        <v>2</v>
      </c>
      <c r="C30" s="37" t="str">
        <f t="shared" ref="C30:AG30" si="6">TEXT(C29,"aaa")</f>
        <v>月</v>
      </c>
      <c r="D30" s="37" t="str">
        <f t="shared" si="6"/>
        <v>火</v>
      </c>
      <c r="E30" s="37" t="str">
        <f t="shared" si="6"/>
        <v>水</v>
      </c>
      <c r="F30" s="37" t="str">
        <f t="shared" si="6"/>
        <v>木</v>
      </c>
      <c r="G30" s="37" t="str">
        <f t="shared" si="6"/>
        <v>金</v>
      </c>
      <c r="H30" s="37" t="str">
        <f t="shared" si="6"/>
        <v>土</v>
      </c>
      <c r="I30" s="37" t="str">
        <f t="shared" si="6"/>
        <v>日</v>
      </c>
      <c r="J30" s="37" t="str">
        <f t="shared" si="6"/>
        <v>月</v>
      </c>
      <c r="K30" s="37" t="str">
        <f t="shared" si="6"/>
        <v>火</v>
      </c>
      <c r="L30" s="37" t="str">
        <f t="shared" si="6"/>
        <v>水</v>
      </c>
      <c r="M30" s="37" t="str">
        <f t="shared" si="6"/>
        <v>木</v>
      </c>
      <c r="N30" s="37" t="str">
        <f t="shared" si="6"/>
        <v>金</v>
      </c>
      <c r="O30" s="37" t="str">
        <f t="shared" si="6"/>
        <v>土</v>
      </c>
      <c r="P30" s="37" t="str">
        <f t="shared" si="6"/>
        <v>日</v>
      </c>
      <c r="Q30" s="37" t="str">
        <f t="shared" si="6"/>
        <v>月</v>
      </c>
      <c r="R30" s="37" t="str">
        <f t="shared" si="6"/>
        <v>火</v>
      </c>
      <c r="S30" s="37" t="str">
        <f t="shared" si="6"/>
        <v>水</v>
      </c>
      <c r="T30" s="37" t="str">
        <f t="shared" si="6"/>
        <v>木</v>
      </c>
      <c r="U30" s="37" t="str">
        <f t="shared" si="6"/>
        <v>金</v>
      </c>
      <c r="V30" s="37" t="str">
        <f t="shared" si="6"/>
        <v>土</v>
      </c>
      <c r="W30" s="37" t="str">
        <f t="shared" si="6"/>
        <v>日</v>
      </c>
      <c r="X30" s="37" t="str">
        <f t="shared" si="6"/>
        <v>月</v>
      </c>
      <c r="Y30" s="37" t="str">
        <f t="shared" si="6"/>
        <v>火</v>
      </c>
      <c r="Z30" s="37" t="str">
        <f t="shared" si="6"/>
        <v>水</v>
      </c>
      <c r="AA30" s="37" t="str">
        <f t="shared" si="6"/>
        <v>木</v>
      </c>
      <c r="AB30" s="37" t="str">
        <f t="shared" si="6"/>
        <v>金</v>
      </c>
      <c r="AC30" s="37" t="str">
        <f t="shared" si="6"/>
        <v>土</v>
      </c>
      <c r="AD30" s="37" t="str">
        <f t="shared" si="6"/>
        <v>日</v>
      </c>
      <c r="AE30" s="37" t="str">
        <f t="shared" si="6"/>
        <v>月</v>
      </c>
      <c r="AF30" s="37" t="str">
        <f t="shared" si="6"/>
        <v>火</v>
      </c>
      <c r="AG30" s="75" t="str">
        <f t="shared" si="6"/>
        <v>水</v>
      </c>
      <c r="AH30" s="228" t="s">
        <v>90</v>
      </c>
      <c r="AI30" s="195" t="s">
        <v>91</v>
      </c>
      <c r="AJ30" s="195" t="s">
        <v>92</v>
      </c>
      <c r="AK30" s="195" t="s">
        <v>93</v>
      </c>
      <c r="AL30" s="196" t="s">
        <v>94</v>
      </c>
      <c r="AM30" s="177" t="s">
        <v>44</v>
      </c>
      <c r="AN30" s="178" t="s">
        <v>12</v>
      </c>
      <c r="AO30" s="179" t="s">
        <v>51</v>
      </c>
      <c r="AP30" s="180" t="s">
        <v>44</v>
      </c>
      <c r="AQ30" s="183" t="s">
        <v>13</v>
      </c>
      <c r="AR30" s="201"/>
      <c r="AS30" s="204"/>
      <c r="AT30" s="186">
        <f>COUNT(C29:AG29)</f>
        <v>31</v>
      </c>
      <c r="AU30" s="155">
        <f>AT30-AR32</f>
        <v>28</v>
      </c>
      <c r="AV30" s="170">
        <f>SUM(AU$8:AU33)</f>
        <v>73</v>
      </c>
      <c r="AW30" s="155">
        <f>AT30-AR34</f>
        <v>28</v>
      </c>
      <c r="AX30" s="170">
        <f>SUM(AW$8:AW33)</f>
        <v>73</v>
      </c>
      <c r="AY30" s="170">
        <f>COUNTIF(C33:AG33,"○")+COUNTIF(C33:AG33,"●")</f>
        <v>8</v>
      </c>
      <c r="AZ30" s="170">
        <f>SUM(AY$9:AY34)</f>
        <v>22</v>
      </c>
      <c r="BA30" s="170">
        <f>COUNTIF(C35:AG35,"○")+COUNTIF(C35:AG35,"●")</f>
        <v>8</v>
      </c>
      <c r="BB30" s="170">
        <f>SUM(BA$10:BA35)</f>
        <v>22</v>
      </c>
      <c r="BC30" s="125">
        <f>COUNTIF(C30:AG30,"土")+COUNTIF(C30:AG30,"日")</f>
        <v>8</v>
      </c>
      <c r="BD30" s="137"/>
      <c r="BE30" s="137"/>
      <c r="BF30" s="125" t="str">
        <f ca="1">IF(OR(BD31/AU30&lt;0.285,BD31=0),"特例","特例なし")</f>
        <v>特例なし</v>
      </c>
      <c r="BG30" s="125" t="str">
        <f ca="1">IF(OR(BE31/AW30&lt;0.285,BE31=0),"特例","特例なし")</f>
        <v>特例なし</v>
      </c>
      <c r="BH30" s="171" t="s">
        <v>108</v>
      </c>
      <c r="BI30" s="232">
        <f>ABS(IF(WEEKDAY(C28,3)=0,7,WEEKDAY(C28,3)-7))</f>
        <v>7</v>
      </c>
      <c r="BJ30" s="125">
        <f>IF($AO$340="計画",IF(AU30=0,1,IF(AO33="達成",1,IF(AO33="達成※",1,0))),IF(AW30=0,1,IF(AO35="達成",1,IF(AO35="達成※",1,0))))</f>
        <v>1</v>
      </c>
      <c r="BK30" s="125">
        <f ca="1">IF($AO$340="計画",IF(COUNTIF(AH34:AL34,"未")=0,1,0),IF(COUNTIF(AH36:AL36,"未")=0,1,0))</f>
        <v>1</v>
      </c>
    </row>
    <row r="31" spans="1:64" s="51" customFormat="1" ht="34.5" customHeight="1">
      <c r="A31" s="43"/>
      <c r="B31" s="169" t="s">
        <v>3</v>
      </c>
      <c r="C31" s="167" t="str">
        <f>IFERROR(VLOOKUP(C29,祝日一覧!$A:$C,3,FALSE),"")</f>
        <v/>
      </c>
      <c r="D31" s="167" t="str">
        <f>IFERROR(VLOOKUP(D29,祝日一覧!$A:$C,3,FALSE),"")</f>
        <v/>
      </c>
      <c r="E31" s="167" t="str">
        <f>IFERROR(VLOOKUP(E29,祝日一覧!$A:$C,3,FALSE),"")</f>
        <v/>
      </c>
      <c r="F31" s="167" t="str">
        <f>IFERROR(VLOOKUP(F29,祝日一覧!$A:$C,3,FALSE),"")</f>
        <v/>
      </c>
      <c r="G31" s="167" t="str">
        <f>IFERROR(VLOOKUP(G29,祝日一覧!$A:$C,3,FALSE),"")</f>
        <v/>
      </c>
      <c r="H31" s="167" t="str">
        <f>IFERROR(VLOOKUP(H29,祝日一覧!$A:$C,3,FALSE),"")</f>
        <v/>
      </c>
      <c r="I31" s="167" t="str">
        <f>IFERROR(VLOOKUP(I29,祝日一覧!$A:$C,3,FALSE),"")</f>
        <v/>
      </c>
      <c r="J31" s="167" t="str">
        <f>IFERROR(VLOOKUP(J29,祝日一覧!$A:$C,3,FALSE),"")</f>
        <v/>
      </c>
      <c r="K31" s="167" t="str">
        <f>IFERROR(VLOOKUP(K29,祝日一覧!$A:$C,3,FALSE),"")</f>
        <v/>
      </c>
      <c r="L31" s="167" t="str">
        <f>IFERROR(VLOOKUP(L29,祝日一覧!$A:$C,3,FALSE),"")</f>
        <v/>
      </c>
      <c r="M31" s="167" t="str">
        <f>IFERROR(VLOOKUP(M29,祝日一覧!$A:$C,3,FALSE),"")</f>
        <v/>
      </c>
      <c r="N31" s="167" t="str">
        <f>IFERROR(VLOOKUP(N29,祝日一覧!$A:$C,3,FALSE),"")</f>
        <v/>
      </c>
      <c r="O31" s="167" t="str">
        <f>IFERROR(VLOOKUP(O29,祝日一覧!$A:$C,3,FALSE),"")</f>
        <v/>
      </c>
      <c r="P31" s="167" t="str">
        <f>IFERROR(VLOOKUP(P29,祝日一覧!$A:$C,3,FALSE),"")</f>
        <v/>
      </c>
      <c r="Q31" s="167" t="str">
        <f>IFERROR(VLOOKUP(Q29,祝日一覧!$A:$C,3,FALSE),"")</f>
        <v/>
      </c>
      <c r="R31" s="167" t="str">
        <f>IFERROR(VLOOKUP(R29,祝日一覧!$A:$C,3,FALSE),"")</f>
        <v/>
      </c>
      <c r="S31" s="167" t="str">
        <f>IFERROR(VLOOKUP(S29,祝日一覧!$A:$C,3,FALSE),"")</f>
        <v/>
      </c>
      <c r="T31" s="167" t="str">
        <f>IFERROR(VLOOKUP(T29,祝日一覧!$A:$C,3,FALSE),"")</f>
        <v/>
      </c>
      <c r="U31" s="167" t="str">
        <f>IFERROR(VLOOKUP(U29,祝日一覧!$A:$C,3,FALSE),"")</f>
        <v/>
      </c>
      <c r="V31" s="167" t="str">
        <f>IFERROR(VLOOKUP(V29,祝日一覧!$A:$C,3,FALSE),"")</f>
        <v/>
      </c>
      <c r="W31" s="167" t="str">
        <f>IFERROR(VLOOKUP(W29,祝日一覧!$A:$C,3,FALSE),"")</f>
        <v/>
      </c>
      <c r="X31" s="167" t="str">
        <f>IFERROR(VLOOKUP(X29,祝日一覧!$A:$C,3,FALSE),"")</f>
        <v/>
      </c>
      <c r="Y31" s="167" t="str">
        <f>IFERROR(VLOOKUP(Y29,祝日一覧!$A:$C,3,FALSE),"")</f>
        <v/>
      </c>
      <c r="Z31" s="167" t="str">
        <f>IFERROR(VLOOKUP(Z29,祝日一覧!$A:$C,3,FALSE),"")</f>
        <v/>
      </c>
      <c r="AA31" s="167" t="str">
        <f>IFERROR(VLOOKUP(AA29,祝日一覧!$A:$C,3,FALSE),"")</f>
        <v/>
      </c>
      <c r="AB31" s="167" t="str">
        <f>IFERROR(VLOOKUP(AB29,祝日一覧!$A:$C,3,FALSE),"")</f>
        <v/>
      </c>
      <c r="AC31" s="167" t="str">
        <f>IFERROR(VLOOKUP(AC29,祝日一覧!$A:$C,3,FALSE),"")</f>
        <v/>
      </c>
      <c r="AD31" s="167" t="str">
        <f>IFERROR(VLOOKUP(AD29,祝日一覧!$A:$C,3,FALSE),"")</f>
        <v/>
      </c>
      <c r="AE31" s="167" t="str">
        <f>IFERROR(VLOOKUP(AE29,祝日一覧!$A:$C,3,FALSE),"")</f>
        <v>年末年始休暇</v>
      </c>
      <c r="AF31" s="167" t="str">
        <f>IFERROR(VLOOKUP(AF29,祝日一覧!$A:$C,3,FALSE),"")</f>
        <v>年末年始休暇</v>
      </c>
      <c r="AG31" s="167" t="str">
        <f>IFERROR(VLOOKUP(AG29,祝日一覧!$A:$C,3,FALSE),"")</f>
        <v>年末年始休暇</v>
      </c>
      <c r="AH31" s="228"/>
      <c r="AI31" s="195"/>
      <c r="AJ31" s="195"/>
      <c r="AK31" s="195"/>
      <c r="AL31" s="196"/>
      <c r="AM31" s="177"/>
      <c r="AN31" s="178"/>
      <c r="AO31" s="179"/>
      <c r="AP31" s="181"/>
      <c r="AQ31" s="184"/>
      <c r="AR31" s="39" t="s">
        <v>84</v>
      </c>
      <c r="AS31" s="40" t="s">
        <v>84</v>
      </c>
      <c r="AT31" s="186"/>
      <c r="AU31" s="156"/>
      <c r="AV31" s="170"/>
      <c r="AW31" s="156"/>
      <c r="AX31" s="170"/>
      <c r="AY31" s="170"/>
      <c r="AZ31" s="170"/>
      <c r="BA31" s="170"/>
      <c r="BB31" s="170"/>
      <c r="BC31" s="125"/>
      <c r="BD31" s="174">
        <f ca="1">BC30-AS32</f>
        <v>8</v>
      </c>
      <c r="BE31" s="174">
        <f ca="1">BC30-AS34</f>
        <v>8</v>
      </c>
      <c r="BF31" s="125"/>
      <c r="BG31" s="125"/>
      <c r="BH31" s="172"/>
      <c r="BI31" s="232">
        <f>WEEKDAY(C27,3)</f>
        <v>5</v>
      </c>
      <c r="BJ31" s="125"/>
      <c r="BK31" s="125"/>
    </row>
    <row r="32" spans="1:64" s="51" customFormat="1" ht="53.1" customHeight="1">
      <c r="A32" s="43"/>
      <c r="B32" s="169"/>
      <c r="C32" s="167"/>
      <c r="D32" s="167"/>
      <c r="E32" s="167"/>
      <c r="F32" s="167"/>
      <c r="G32" s="167"/>
      <c r="H32" s="167"/>
      <c r="I32" s="167"/>
      <c r="J32" s="167"/>
      <c r="K32" s="167"/>
      <c r="L32" s="167"/>
      <c r="M32" s="167"/>
      <c r="N32" s="167"/>
      <c r="O32" s="167"/>
      <c r="P32" s="167"/>
      <c r="Q32" s="167"/>
      <c r="R32" s="167"/>
      <c r="S32" s="167"/>
      <c r="T32" s="167"/>
      <c r="U32" s="167"/>
      <c r="V32" s="167"/>
      <c r="W32" s="167"/>
      <c r="X32" s="167"/>
      <c r="Y32" s="167"/>
      <c r="Z32" s="167"/>
      <c r="AA32" s="167"/>
      <c r="AB32" s="167"/>
      <c r="AC32" s="167"/>
      <c r="AD32" s="167"/>
      <c r="AE32" s="167"/>
      <c r="AF32" s="167"/>
      <c r="AG32" s="167"/>
      <c r="AH32" s="44" t="str">
        <f>IF($BI30=7,DBCS(1&amp;"日～"&amp;7&amp;"日"),DBCS("前"&amp;DAY(EOMONTH($C28-1,0))-6+$BI30&amp;"日～"&amp;$BI30&amp;"日"))</f>
        <v>１日～７日</v>
      </c>
      <c r="AI32" s="45" t="str">
        <f>DBCS($BI30+1&amp;"日～"&amp;$BI30+7&amp;"日")</f>
        <v>８日～１４日</v>
      </c>
      <c r="AJ32" s="45" t="str">
        <f>DBCS($BI30+8&amp;"日～"&amp;$BI30+14&amp;"日")</f>
        <v>１５日～２１日</v>
      </c>
      <c r="AK32" s="45" t="str">
        <f>DBCS($BI30+15&amp;"日～"&amp;$BI30+21&amp;"日")</f>
        <v>２２日～２８日</v>
      </c>
      <c r="AL32" s="46" t="str">
        <f>IF(AND(BI30=7,BI33=0),"-",IF($BI35=3,"-",DBCS($BI30+22&amp;"日～"&amp;$BI30+28&amp;"日")))</f>
        <v>-</v>
      </c>
      <c r="AM32" s="177"/>
      <c r="AN32" s="178"/>
      <c r="AO32" s="179"/>
      <c r="AP32" s="182"/>
      <c r="AQ32" s="185"/>
      <c r="AR32" s="39">
        <f>COUNTIF(C33:AG34,"外")</f>
        <v>3</v>
      </c>
      <c r="AS32" s="40">
        <f ca="1">COUNTIF(OFFSET(C33,0,MAX(5-WEEKDAY(C28,3),0),1,MIN(7-WEEKDAY(C28,3),2)),"外")+COUNTIF(OFFSET(C33,0,MAX(5-WEEKDAY(C28,3),0)+7,1,2),"外")+COUNTIF(OFFSET(C33,0,MAX(5-WEEKDAY(C28,3),0)+14,1,2),"外")+COUNTIF(OFFSET(C33,0,MAX(5-WEEKDAY(C28,3),0)+21,1,2),"外")+IF(BI32-BI30&lt;27,0,COUNTIF(OFFSET(C33,0,BI30+26,1,MIN(7-BI33,2)),"外"))</f>
        <v>0</v>
      </c>
      <c r="AT32" s="186"/>
      <c r="AU32" s="156"/>
      <c r="AV32" s="170"/>
      <c r="AW32" s="156"/>
      <c r="AX32" s="170"/>
      <c r="AY32" s="170"/>
      <c r="AZ32" s="170"/>
      <c r="BA32" s="170"/>
      <c r="BB32" s="170"/>
      <c r="BC32" s="125"/>
      <c r="BD32" s="175"/>
      <c r="BE32" s="175"/>
      <c r="BF32" s="125"/>
      <c r="BG32" s="125"/>
      <c r="BH32" s="47" t="s">
        <v>109</v>
      </c>
      <c r="BI32" s="48">
        <f>DAY(EOMONTH(C28,0))</f>
        <v>31</v>
      </c>
      <c r="BJ32" s="125"/>
      <c r="BK32" s="125"/>
    </row>
    <row r="33" spans="1:63" s="18" customFormat="1" ht="29.1" customHeight="1">
      <c r="A33" s="52"/>
      <c r="B33" s="161" t="s">
        <v>88</v>
      </c>
      <c r="C33" s="123"/>
      <c r="D33" s="123"/>
      <c r="E33" s="123"/>
      <c r="F33" s="123"/>
      <c r="G33" s="123"/>
      <c r="H33" s="123" t="s">
        <v>127</v>
      </c>
      <c r="I33" s="123" t="s">
        <v>127</v>
      </c>
      <c r="J33" s="123"/>
      <c r="K33" s="123"/>
      <c r="L33" s="123"/>
      <c r="M33" s="123"/>
      <c r="N33" s="123"/>
      <c r="O33" s="123" t="s">
        <v>127</v>
      </c>
      <c r="P33" s="123" t="s">
        <v>127</v>
      </c>
      <c r="Q33" s="123"/>
      <c r="R33" s="123"/>
      <c r="S33" s="123"/>
      <c r="T33" s="123"/>
      <c r="U33" s="123"/>
      <c r="V33" s="123" t="s">
        <v>127</v>
      </c>
      <c r="W33" s="123" t="s">
        <v>127</v>
      </c>
      <c r="X33" s="123"/>
      <c r="Y33" s="123"/>
      <c r="Z33" s="123"/>
      <c r="AA33" s="123"/>
      <c r="AB33" s="123"/>
      <c r="AC33" s="123" t="s">
        <v>127</v>
      </c>
      <c r="AD33" s="123" t="s">
        <v>127</v>
      </c>
      <c r="AE33" s="123" t="s">
        <v>102</v>
      </c>
      <c r="AF33" s="123" t="s">
        <v>102</v>
      </c>
      <c r="AG33" s="143" t="s">
        <v>102</v>
      </c>
      <c r="AH33" s="53">
        <f ca="1">IF(BI30=7,COUNTIF(OFFSET($C33,0,0,1,$BI30),"○")+COUNTIF(OFFSET($C33,0,$BI30,1,7),"●"),COUNTIF(OFFSET($C33,0,0,1,$BI30),"○")+COUNTIF(OFFSET($C33,-10,DAY(EOMONTH(C28-1,0))-7+BI30,1,7-$BI30),"○")+COUNTIF(OFFSET(C33,0,BI30,1,7),"●"))</f>
        <v>2</v>
      </c>
      <c r="AI33" s="54">
        <f ca="1">COUNTIF(OFFSET($C33,0,$BI30,1,7),"○")+COUNTIF(OFFSET($C33,0,$BI30+7,1,7),"●")</f>
        <v>2</v>
      </c>
      <c r="AJ33" s="54">
        <f ca="1">COUNTIF(OFFSET($C33,0,$BI30+7,1,7),"○")+COUNTIF(OFFSET($C33,0,$BI30+14,1,7),"●")</f>
        <v>2</v>
      </c>
      <c r="AK33" s="54">
        <f ca="1">IF(BI35=3,COUNTIF(OFFSET($C33,0,$BI30+14,1,7),"○")+IFERROR(COUNTIF(OFFSET(C33,0,BI30+21,1,BI33),"●"),0)+COUNTIF(OFFSET(C33,10,0,1,7-BI33),"●"),COUNTIF(OFFSET($C33,0,$BI30+14,1,7),"○")+COUNTIF(OFFSET($C33,0,$BI30+21,1,7),"●"))</f>
        <v>2</v>
      </c>
      <c r="AL33" s="55" t="str">
        <f ca="1">IF((BI35+SIGN(BI30))&lt;5,"-",IF(BI33=0,COUNTIF(OFFSET(C33,0,BI30+21,1,7),"○")+COUNTIF(OFFSET(C33,10,0,1,7-BI33),"●"),COUNTIF(OFFSET(C33,0,BI30+21,1,7),"○")+COUNTIF(OFFSET(C33,0,BI30+28,1,BI33),"●")+COUNTIF(OFFSET(C33,10,1,7-BI33,),"●")))</f>
        <v>-</v>
      </c>
      <c r="AM33" s="145">
        <f>AY30</f>
        <v>8</v>
      </c>
      <c r="AN33" s="147">
        <f>IF(AU30=0,"対象外",AM33/AU30)</f>
        <v>0.2857142857142857</v>
      </c>
      <c r="AO33" s="149" t="str">
        <f>IF(AU30=0,"対象外",IF(AM33/AU30&gt;=0.285,"達成",IF(AM33&gt;=BF33,"達成※","未")))</f>
        <v>達成</v>
      </c>
      <c r="AP33" s="151">
        <f>AZ30</f>
        <v>22</v>
      </c>
      <c r="AQ33" s="153">
        <f>IFERROR(AP33/AV30,"")</f>
        <v>0.30136986301369861</v>
      </c>
      <c r="AR33" s="39" t="s">
        <v>85</v>
      </c>
      <c r="AS33" s="40" t="s">
        <v>85</v>
      </c>
      <c r="AT33" s="186"/>
      <c r="AU33" s="156"/>
      <c r="AV33" s="170"/>
      <c r="AW33" s="156"/>
      <c r="AX33" s="170"/>
      <c r="AY33" s="170"/>
      <c r="AZ33" s="170"/>
      <c r="BA33" s="170"/>
      <c r="BB33" s="170"/>
      <c r="BC33" s="125"/>
      <c r="BD33" s="175"/>
      <c r="BE33" s="175"/>
      <c r="BF33" s="125" t="str">
        <f ca="1">IF(OR(BD31/AU30&lt;0.285,BD31=0),BD31,"-")</f>
        <v>-</v>
      </c>
      <c r="BG33" s="174" t="str">
        <f ca="1">IF(OR(BE31/AW30&lt;0.285,BE31=0),BE31,"-")</f>
        <v>-</v>
      </c>
      <c r="BH33" s="56" t="s">
        <v>110</v>
      </c>
      <c r="BI33" s="57">
        <f>MOD(BI32-BI30,7)</f>
        <v>3</v>
      </c>
      <c r="BJ33" s="125"/>
      <c r="BK33" s="125"/>
    </row>
    <row r="34" spans="1:63" s="18" customFormat="1" ht="29.1" customHeight="1">
      <c r="A34" s="52"/>
      <c r="B34" s="161"/>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c r="AE34" s="123"/>
      <c r="AF34" s="123"/>
      <c r="AG34" s="143"/>
      <c r="AH34" s="58" t="str">
        <f ca="1">IF(BI30=1,
IF((2-COUNTIF(OFFSET(C33,0,0,1,1),"外")-COUNTIF(OFFSET(C33,-10,BI22-1),"外"))&lt;=AH33,"達成","未"),
IF((2-COUNTIF(OFFSET(C33,0,MAX(5-WEEKDAY(C28,3),0),1,2),"外"))&lt;=AH33,"達成","未"))</f>
        <v>達成</v>
      </c>
      <c r="AI34" s="54" t="str">
        <f ca="1">IF((2-COUNTIF(OFFSET($C33,0,$BI30+5,1,2),"外"))&lt;=AI33,"達成","未")</f>
        <v>達成</v>
      </c>
      <c r="AJ34" s="54" t="str">
        <f ca="1">IF((2-COUNTIF(OFFSET($C33,0,$BI30+12,1,2),"外"))&lt;=AJ33,"達成","未")</f>
        <v>達成</v>
      </c>
      <c r="AK34" s="54" t="str">
        <f ca="1">IF((2-COUNTIF(OFFSET($C33,0,$BI30+19,1,2),"外"))&lt;=AK33,"達成","未")</f>
        <v>達成</v>
      </c>
      <c r="AL34" s="55" t="str">
        <f ca="1">IF((BI35+SIGN(BI30))&lt;5,"-",IF((2-COUNTIF(OFFSET($C33,0,$BI30+26,1,2),"外"))&lt;=AL33,"達成","未"))</f>
        <v>-</v>
      </c>
      <c r="AM34" s="163"/>
      <c r="AN34" s="164"/>
      <c r="AO34" s="165"/>
      <c r="AP34" s="166"/>
      <c r="AQ34" s="187"/>
      <c r="AR34" s="188">
        <f>COUNTIF(C35:AG36,"外")</f>
        <v>3</v>
      </c>
      <c r="AS34" s="190">
        <f ca="1">COUNTIF(OFFSET(C35,0,MAX(5-WEEKDAY(C28,3),0),1,MIN(7-WEEKDAY(C28,3),2)),"外")+COUNTIF(OFFSET(C35,0,MAX(5-WEEKDAY(C28,3),0)+7,1,2),"外")+COUNTIF(OFFSET(C35,0,MAX(5-WEEKDAY(C28,3),0)+14,1,2),"外")+COUNTIF(OFFSET(C35,0,MAX(5-WEEKDAY(C28,3),0)+21,1,2),"外")+IF(BI32-BI30&lt;27,0,COUNTIF(OFFSET(C35,0,BI30+26,1,MIN(7-BI33,2)),"外"))</f>
        <v>0</v>
      </c>
      <c r="AT34" s="186"/>
      <c r="AU34" s="156"/>
      <c r="AV34" s="170"/>
      <c r="AW34" s="156"/>
      <c r="AX34" s="170"/>
      <c r="AY34" s="170"/>
      <c r="AZ34" s="170"/>
      <c r="BA34" s="170"/>
      <c r="BB34" s="170"/>
      <c r="BC34" s="125"/>
      <c r="BD34" s="175"/>
      <c r="BE34" s="175"/>
      <c r="BF34" s="125"/>
      <c r="BG34" s="175"/>
      <c r="BH34" s="59" t="s">
        <v>112</v>
      </c>
      <c r="BI34" s="57">
        <f>SIGN(BI30)+SIGN(BI33)+BI35</f>
        <v>5</v>
      </c>
      <c r="BJ34" s="125"/>
      <c r="BK34" s="125"/>
    </row>
    <row r="35" spans="1:63" s="18" customFormat="1" ht="29.1" customHeight="1">
      <c r="A35" s="52"/>
      <c r="B35" s="161" t="s">
        <v>137</v>
      </c>
      <c r="C35" s="123"/>
      <c r="D35" s="123"/>
      <c r="E35" s="123"/>
      <c r="F35" s="123"/>
      <c r="G35" s="123"/>
      <c r="H35" s="123" t="s">
        <v>127</v>
      </c>
      <c r="I35" s="123" t="s">
        <v>127</v>
      </c>
      <c r="J35" s="123"/>
      <c r="K35" s="123"/>
      <c r="L35" s="123"/>
      <c r="M35" s="123"/>
      <c r="N35" s="123"/>
      <c r="O35" s="123" t="s">
        <v>127</v>
      </c>
      <c r="P35" s="123"/>
      <c r="Q35" s="123"/>
      <c r="R35" s="123" t="s">
        <v>128</v>
      </c>
      <c r="S35" s="123"/>
      <c r="T35" s="123"/>
      <c r="U35" s="123"/>
      <c r="V35" s="123" t="s">
        <v>127</v>
      </c>
      <c r="W35" s="123" t="s">
        <v>127</v>
      </c>
      <c r="X35" s="123"/>
      <c r="Y35" s="123"/>
      <c r="Z35" s="123"/>
      <c r="AA35" s="123"/>
      <c r="AB35" s="123"/>
      <c r="AC35" s="123" t="s">
        <v>127</v>
      </c>
      <c r="AD35" s="123" t="s">
        <v>127</v>
      </c>
      <c r="AE35" s="123" t="s">
        <v>102</v>
      </c>
      <c r="AF35" s="123" t="s">
        <v>102</v>
      </c>
      <c r="AG35" s="143" t="s">
        <v>102</v>
      </c>
      <c r="AH35" s="53">
        <f ca="1">IF(BI30=7,COUNTIF(OFFSET($C35,0,0,1,$BI30),"○")+COUNTIF(OFFSET($C35,0,$BI30,1,7),"●"),COUNTIF(OFFSET($C35,0,0,1,$BI30),"○")+COUNTIF(OFFSET($C35,-10,DAY(EOMONTH(C28-1,0))-7+BI30,1,7-$BI30),"○")+COUNTIF(OFFSET(C35,0,BI30,1,7),"●"))</f>
        <v>2</v>
      </c>
      <c r="AI35" s="60">
        <f ca="1">COUNTIF(OFFSET($C35,0,$BI30,1,7),"○")+COUNTIF(OFFSET($C35,0,$BI30+7,1,7),"●")</f>
        <v>2</v>
      </c>
      <c r="AJ35" s="60">
        <f ca="1">COUNTIF(OFFSET($C35,0,$BI30+7,1,7),"○")+COUNTIF(OFFSET($C35,0,$BI30+14,1,7),"●")</f>
        <v>2</v>
      </c>
      <c r="AK35" s="60">
        <f ca="1">IF(BI35=3,COUNTIF(OFFSET($C35,0,$BI30+14,1,7),"○")+IFERROR(COUNTIF(OFFSET(C35,0,BI30+21,1,BI33),"●"),0)+COUNTIF(OFFSET(C35,10,0,1,7-BI33),"●"),COUNTIF(OFFSET($C35,0,$BI30+14,1,7),"○")+COUNTIF(OFFSET($C35,0,$BI30+21,1,7),"●"))</f>
        <v>2</v>
      </c>
      <c r="AL35" s="61" t="str">
        <f ca="1">IF((BI35+SIGN(BI30))&lt;5,"-",IF(BI33=0,COUNTIF(OFFSET(C35,0,BI30+21,1,7),"○")+COUNTIF(OFFSET(C35,10,0,1,7-BI33),"●"),COUNTIF(OFFSET(C35,0,BI30+21,1,7),"○")+COUNTIF(OFFSET(C35,0,BI30+28,1,BI33),"●")+COUNTIF(OFFSET(C35,10,1,7-BI33,),"●")))</f>
        <v>-</v>
      </c>
      <c r="AM35" s="145">
        <f>BA30</f>
        <v>8</v>
      </c>
      <c r="AN35" s="147">
        <f>IF(AW30=0,"対象外",AM35/AW30)</f>
        <v>0.2857142857142857</v>
      </c>
      <c r="AO35" s="149" t="str">
        <f>IF(AW30=0,"対象外",IF(AM35/AW30&gt;=0.285,"達成",IF(AM35&gt;=BG33,"達成※","未")))</f>
        <v>達成</v>
      </c>
      <c r="AP35" s="151">
        <f>BB30</f>
        <v>22</v>
      </c>
      <c r="AQ35" s="153">
        <f>IFERROR(AP35/AX30,"")</f>
        <v>0.30136986301369861</v>
      </c>
      <c r="AR35" s="189"/>
      <c r="AS35" s="191"/>
      <c r="AT35" s="186"/>
      <c r="AU35" s="157"/>
      <c r="AV35" s="170"/>
      <c r="AW35" s="157"/>
      <c r="AX35" s="170"/>
      <c r="AY35" s="170"/>
      <c r="AZ35" s="170"/>
      <c r="BA35" s="170"/>
      <c r="BB35" s="170"/>
      <c r="BC35" s="125"/>
      <c r="BD35" s="176"/>
      <c r="BE35" s="176"/>
      <c r="BF35" s="125"/>
      <c r="BG35" s="176"/>
      <c r="BH35" s="63" t="s">
        <v>111</v>
      </c>
      <c r="BI35" s="64">
        <f>ROUNDDOWN((BI32-BI30)/7,0)</f>
        <v>3</v>
      </c>
      <c r="BJ35" s="125"/>
      <c r="BK35" s="125"/>
    </row>
    <row r="36" spans="1:63" s="18" customFormat="1" ht="29.1" customHeight="1" thickBot="1">
      <c r="A36" s="52"/>
      <c r="B36" s="162"/>
      <c r="C36" s="142"/>
      <c r="D36" s="142"/>
      <c r="E36" s="142"/>
      <c r="F36" s="142"/>
      <c r="G36" s="142"/>
      <c r="H36" s="142"/>
      <c r="I36" s="142"/>
      <c r="J36" s="142"/>
      <c r="K36" s="142"/>
      <c r="L36" s="142"/>
      <c r="M36" s="142"/>
      <c r="N36" s="142"/>
      <c r="O36" s="142"/>
      <c r="P36" s="142"/>
      <c r="Q36" s="142"/>
      <c r="R36" s="142"/>
      <c r="S36" s="142"/>
      <c r="T36" s="142"/>
      <c r="U36" s="142"/>
      <c r="V36" s="142"/>
      <c r="W36" s="142"/>
      <c r="X36" s="142"/>
      <c r="Y36" s="142"/>
      <c r="Z36" s="142"/>
      <c r="AA36" s="142"/>
      <c r="AB36" s="142"/>
      <c r="AC36" s="142"/>
      <c r="AD36" s="142"/>
      <c r="AE36" s="142"/>
      <c r="AF36" s="142"/>
      <c r="AG36" s="144"/>
      <c r="AH36" s="77" t="str">
        <f ca="1">IF(BI30=1,
IF((2-COUNTIF(OFFSET(C35,0,0,1,1),"外")-COUNTIF(OFFSET(C35,-10,BI22-1),"外"))&lt;=AH35,"達成","未"),
IF((2-COUNTIF(OFFSET(C35,0,MAX(5-WEEKDAY(C28,3),0),1,2),"外"))&lt;=AH35,"達成","未"))</f>
        <v>達成</v>
      </c>
      <c r="AI36" s="66" t="str">
        <f ca="1">IF((2-COUNTIF(OFFSET($C35,0,$BI30+5,1,2),"外"))&lt;=AI35,"達成","未")</f>
        <v>達成</v>
      </c>
      <c r="AJ36" s="66" t="str">
        <f ca="1">IF((2-COUNTIF(OFFSET($C35,0,$BI30+12,1,2),"外"))&lt;=AJ35,"達成","未")</f>
        <v>達成</v>
      </c>
      <c r="AK36" s="66" t="str">
        <f ca="1">IF((2-COUNTIF(OFFSET($C35,0,$BI30+19,1,2),"外"))&lt;=AK35,"達成","未")</f>
        <v>達成</v>
      </c>
      <c r="AL36" s="67" t="str">
        <f ca="1">IF((BI35+SIGN(BI30))&lt;5,"-",IF((2-COUNTIF(OFFSET($C35,0,$BI30+26,1,2),"外"))&lt;=AL35,"達成","未"))</f>
        <v>-</v>
      </c>
      <c r="AM36" s="146"/>
      <c r="AN36" s="148"/>
      <c r="AO36" s="150"/>
      <c r="AP36" s="152"/>
      <c r="AQ36" s="154"/>
      <c r="AR36" s="68"/>
      <c r="AS36" s="68"/>
      <c r="AT36" s="22"/>
      <c r="AU36" s="22"/>
      <c r="AV36" s="22"/>
      <c r="AW36" s="22"/>
      <c r="AX36" s="22"/>
      <c r="AY36" s="22"/>
      <c r="AZ36" s="22"/>
      <c r="BA36" s="22"/>
      <c r="BB36" s="22"/>
      <c r="BC36" s="69"/>
      <c r="BD36" s="69"/>
      <c r="BE36" s="69"/>
      <c r="BF36" s="69"/>
      <c r="BG36" s="69"/>
      <c r="BH36" s="69"/>
      <c r="BI36" s="69"/>
      <c r="BJ36" s="69"/>
    </row>
    <row r="37" spans="1:63" ht="14.25" thickBot="1">
      <c r="A37" s="12"/>
      <c r="B37" s="14"/>
      <c r="C37" s="14"/>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Z37" s="16"/>
      <c r="BA37" s="16"/>
      <c r="BB37" s="16"/>
    </row>
    <row r="38" spans="1:63" ht="13.5" customHeight="1">
      <c r="A38" s="12"/>
      <c r="B38" s="29" t="s">
        <v>0</v>
      </c>
      <c r="C38" s="207">
        <f>DATE(YEAR(C28),MONTH(C28)+1,DAY(C28))</f>
        <v>46023</v>
      </c>
      <c r="D38" s="207"/>
      <c r="E38" s="207"/>
      <c r="F38" s="207"/>
      <c r="G38" s="207"/>
      <c r="H38" s="207"/>
      <c r="I38" s="207"/>
      <c r="J38" s="207"/>
      <c r="K38" s="207"/>
      <c r="L38" s="207"/>
      <c r="M38" s="207"/>
      <c r="N38" s="207"/>
      <c r="O38" s="207"/>
      <c r="P38" s="207"/>
      <c r="Q38" s="207"/>
      <c r="R38" s="207"/>
      <c r="S38" s="207"/>
      <c r="T38" s="207"/>
      <c r="U38" s="207"/>
      <c r="V38" s="207"/>
      <c r="W38" s="207"/>
      <c r="X38" s="207"/>
      <c r="Y38" s="207"/>
      <c r="Z38" s="207"/>
      <c r="AA38" s="207"/>
      <c r="AB38" s="207"/>
      <c r="AC38" s="207"/>
      <c r="AD38" s="207"/>
      <c r="AE38" s="207"/>
      <c r="AF38" s="207"/>
      <c r="AG38" s="208"/>
      <c r="AH38" s="256" t="s">
        <v>135</v>
      </c>
      <c r="AI38" s="257"/>
      <c r="AJ38" s="257"/>
      <c r="AK38" s="257"/>
      <c r="AL38" s="258"/>
      <c r="AM38" s="215" t="s">
        <v>50</v>
      </c>
      <c r="AN38" s="216"/>
      <c r="AO38" s="217"/>
      <c r="AP38" s="221" t="s">
        <v>11</v>
      </c>
      <c r="AQ38" s="222"/>
      <c r="AR38" s="199" t="s">
        <v>113</v>
      </c>
      <c r="AS38" s="202" t="s">
        <v>114</v>
      </c>
      <c r="AT38" s="205" t="s">
        <v>15</v>
      </c>
      <c r="AU38" s="155" t="s">
        <v>115</v>
      </c>
      <c r="AV38" s="197" t="s">
        <v>116</v>
      </c>
      <c r="AW38" s="155" t="s">
        <v>118</v>
      </c>
      <c r="AX38" s="197" t="s">
        <v>117</v>
      </c>
      <c r="AY38" s="155" t="s">
        <v>80</v>
      </c>
      <c r="AZ38" s="155" t="s">
        <v>81</v>
      </c>
      <c r="BA38" s="30" t="s">
        <v>82</v>
      </c>
      <c r="BB38" s="30" t="s">
        <v>83</v>
      </c>
      <c r="BC38" s="170" t="s">
        <v>52</v>
      </c>
      <c r="BD38" s="197" t="s">
        <v>119</v>
      </c>
      <c r="BE38" s="197" t="s">
        <v>120</v>
      </c>
      <c r="BF38" s="170" t="s">
        <v>121</v>
      </c>
      <c r="BG38" s="170" t="s">
        <v>122</v>
      </c>
      <c r="BH38" s="31"/>
      <c r="BI38" s="192" t="s">
        <v>100</v>
      </c>
      <c r="BJ38" s="170" t="s">
        <v>61</v>
      </c>
      <c r="BK38" s="125" t="s">
        <v>89</v>
      </c>
    </row>
    <row r="39" spans="1:63">
      <c r="A39" s="12"/>
      <c r="B39" s="32" t="s">
        <v>1</v>
      </c>
      <c r="C39" s="33">
        <f>DATE(YEAR(C38),MONTH(C38),DAY(C38))</f>
        <v>46023</v>
      </c>
      <c r="D39" s="33">
        <f>IF(MONTH(DATE(YEAR(C39),MONTH(C39),DAY(C39)+1))=MONTH($C38),DATE(YEAR(C39),MONTH(C39),DAY(C39)+1),"")</f>
        <v>46024</v>
      </c>
      <c r="E39" s="33">
        <f t="shared" ref="E39:AG39" si="7">IF(MONTH(DATE(YEAR(D39),MONTH(D39),DAY(D39)+1))=MONTH($C38),DATE(YEAR(D39),MONTH(D39),DAY(D39)+1),"")</f>
        <v>46025</v>
      </c>
      <c r="F39" s="33">
        <f t="shared" si="7"/>
        <v>46026</v>
      </c>
      <c r="G39" s="33">
        <f t="shared" si="7"/>
        <v>46027</v>
      </c>
      <c r="H39" s="33">
        <f t="shared" si="7"/>
        <v>46028</v>
      </c>
      <c r="I39" s="33">
        <f t="shared" si="7"/>
        <v>46029</v>
      </c>
      <c r="J39" s="33">
        <f t="shared" si="7"/>
        <v>46030</v>
      </c>
      <c r="K39" s="33">
        <f t="shared" si="7"/>
        <v>46031</v>
      </c>
      <c r="L39" s="33">
        <f t="shared" si="7"/>
        <v>46032</v>
      </c>
      <c r="M39" s="33">
        <f t="shared" si="7"/>
        <v>46033</v>
      </c>
      <c r="N39" s="33">
        <f t="shared" si="7"/>
        <v>46034</v>
      </c>
      <c r="O39" s="33">
        <f t="shared" si="7"/>
        <v>46035</v>
      </c>
      <c r="P39" s="33">
        <f t="shared" si="7"/>
        <v>46036</v>
      </c>
      <c r="Q39" s="33">
        <f t="shared" si="7"/>
        <v>46037</v>
      </c>
      <c r="R39" s="33">
        <f t="shared" si="7"/>
        <v>46038</v>
      </c>
      <c r="S39" s="33">
        <f t="shared" si="7"/>
        <v>46039</v>
      </c>
      <c r="T39" s="33">
        <f t="shared" si="7"/>
        <v>46040</v>
      </c>
      <c r="U39" s="33">
        <f t="shared" si="7"/>
        <v>46041</v>
      </c>
      <c r="V39" s="33">
        <f t="shared" si="7"/>
        <v>46042</v>
      </c>
      <c r="W39" s="33">
        <f t="shared" si="7"/>
        <v>46043</v>
      </c>
      <c r="X39" s="33">
        <f t="shared" si="7"/>
        <v>46044</v>
      </c>
      <c r="Y39" s="33">
        <f t="shared" si="7"/>
        <v>46045</v>
      </c>
      <c r="Z39" s="33">
        <f t="shared" si="7"/>
        <v>46046</v>
      </c>
      <c r="AA39" s="33">
        <f t="shared" si="7"/>
        <v>46047</v>
      </c>
      <c r="AB39" s="33">
        <f t="shared" si="7"/>
        <v>46048</v>
      </c>
      <c r="AC39" s="33">
        <f t="shared" si="7"/>
        <v>46049</v>
      </c>
      <c r="AD39" s="33">
        <f t="shared" si="7"/>
        <v>46050</v>
      </c>
      <c r="AE39" s="33">
        <f t="shared" si="7"/>
        <v>46051</v>
      </c>
      <c r="AF39" s="33">
        <f t="shared" si="7"/>
        <v>46052</v>
      </c>
      <c r="AG39" s="74">
        <f t="shared" si="7"/>
        <v>46053</v>
      </c>
      <c r="AH39" s="259"/>
      <c r="AI39" s="260"/>
      <c r="AJ39" s="260"/>
      <c r="AK39" s="260"/>
      <c r="AL39" s="261"/>
      <c r="AM39" s="218"/>
      <c r="AN39" s="219"/>
      <c r="AO39" s="220"/>
      <c r="AP39" s="223"/>
      <c r="AQ39" s="224"/>
      <c r="AR39" s="200"/>
      <c r="AS39" s="203"/>
      <c r="AT39" s="206"/>
      <c r="AU39" s="157"/>
      <c r="AV39" s="137"/>
      <c r="AW39" s="157"/>
      <c r="AX39" s="137"/>
      <c r="AY39" s="157"/>
      <c r="AZ39" s="157"/>
      <c r="BA39" s="35" t="s">
        <v>78</v>
      </c>
      <c r="BB39" s="35" t="s">
        <v>79</v>
      </c>
      <c r="BC39" s="170"/>
      <c r="BD39" s="198"/>
      <c r="BE39" s="198"/>
      <c r="BF39" s="125"/>
      <c r="BG39" s="125"/>
      <c r="BH39" s="36"/>
      <c r="BI39" s="193"/>
      <c r="BJ39" s="170"/>
      <c r="BK39" s="125"/>
    </row>
    <row r="40" spans="1:63" ht="12.95" customHeight="1">
      <c r="A40" s="12"/>
      <c r="B40" s="32" t="s">
        <v>2</v>
      </c>
      <c r="C40" s="37" t="str">
        <f t="shared" ref="C40:AG40" si="8">TEXT(C39,"aaa")</f>
        <v>木</v>
      </c>
      <c r="D40" s="37" t="str">
        <f t="shared" si="8"/>
        <v>金</v>
      </c>
      <c r="E40" s="37" t="str">
        <f t="shared" si="8"/>
        <v>土</v>
      </c>
      <c r="F40" s="37" t="str">
        <f t="shared" si="8"/>
        <v>日</v>
      </c>
      <c r="G40" s="37" t="str">
        <f t="shared" si="8"/>
        <v>月</v>
      </c>
      <c r="H40" s="37" t="str">
        <f t="shared" si="8"/>
        <v>火</v>
      </c>
      <c r="I40" s="37" t="str">
        <f t="shared" si="8"/>
        <v>水</v>
      </c>
      <c r="J40" s="37" t="str">
        <f t="shared" si="8"/>
        <v>木</v>
      </c>
      <c r="K40" s="37" t="str">
        <f t="shared" si="8"/>
        <v>金</v>
      </c>
      <c r="L40" s="37" t="str">
        <f t="shared" si="8"/>
        <v>土</v>
      </c>
      <c r="M40" s="37" t="str">
        <f t="shared" si="8"/>
        <v>日</v>
      </c>
      <c r="N40" s="37" t="str">
        <f t="shared" si="8"/>
        <v>月</v>
      </c>
      <c r="O40" s="37" t="str">
        <f t="shared" si="8"/>
        <v>火</v>
      </c>
      <c r="P40" s="37" t="str">
        <f t="shared" si="8"/>
        <v>水</v>
      </c>
      <c r="Q40" s="37" t="str">
        <f t="shared" si="8"/>
        <v>木</v>
      </c>
      <c r="R40" s="37" t="str">
        <f t="shared" si="8"/>
        <v>金</v>
      </c>
      <c r="S40" s="37" t="str">
        <f t="shared" si="8"/>
        <v>土</v>
      </c>
      <c r="T40" s="37" t="str">
        <f t="shared" si="8"/>
        <v>日</v>
      </c>
      <c r="U40" s="37" t="str">
        <f t="shared" si="8"/>
        <v>月</v>
      </c>
      <c r="V40" s="37" t="str">
        <f t="shared" si="8"/>
        <v>火</v>
      </c>
      <c r="W40" s="37" t="str">
        <f t="shared" si="8"/>
        <v>水</v>
      </c>
      <c r="X40" s="37" t="str">
        <f t="shared" si="8"/>
        <v>木</v>
      </c>
      <c r="Y40" s="37" t="str">
        <f t="shared" si="8"/>
        <v>金</v>
      </c>
      <c r="Z40" s="37" t="str">
        <f t="shared" si="8"/>
        <v>土</v>
      </c>
      <c r="AA40" s="37" t="str">
        <f t="shared" si="8"/>
        <v>日</v>
      </c>
      <c r="AB40" s="37" t="str">
        <f t="shared" si="8"/>
        <v>月</v>
      </c>
      <c r="AC40" s="37" t="str">
        <f t="shared" si="8"/>
        <v>火</v>
      </c>
      <c r="AD40" s="37" t="str">
        <f t="shared" si="8"/>
        <v>水</v>
      </c>
      <c r="AE40" s="37" t="str">
        <f t="shared" si="8"/>
        <v>木</v>
      </c>
      <c r="AF40" s="37" t="str">
        <f t="shared" si="8"/>
        <v>金</v>
      </c>
      <c r="AG40" s="75" t="str">
        <f t="shared" si="8"/>
        <v>土</v>
      </c>
      <c r="AH40" s="228" t="s">
        <v>90</v>
      </c>
      <c r="AI40" s="195" t="s">
        <v>91</v>
      </c>
      <c r="AJ40" s="195" t="s">
        <v>92</v>
      </c>
      <c r="AK40" s="195" t="s">
        <v>93</v>
      </c>
      <c r="AL40" s="196" t="s">
        <v>94</v>
      </c>
      <c r="AM40" s="177" t="s">
        <v>44</v>
      </c>
      <c r="AN40" s="178" t="s">
        <v>12</v>
      </c>
      <c r="AO40" s="179" t="s">
        <v>51</v>
      </c>
      <c r="AP40" s="180" t="s">
        <v>44</v>
      </c>
      <c r="AQ40" s="183" t="s">
        <v>13</v>
      </c>
      <c r="AR40" s="201"/>
      <c r="AS40" s="204"/>
      <c r="AT40" s="186">
        <f>COUNT(C39:AG39)</f>
        <v>31</v>
      </c>
      <c r="AU40" s="155">
        <f>AT40-AR42</f>
        <v>20</v>
      </c>
      <c r="AV40" s="170">
        <f>SUM(AU$8:AU43)</f>
        <v>93</v>
      </c>
      <c r="AW40" s="155">
        <f>AT40-AR44</f>
        <v>20</v>
      </c>
      <c r="AX40" s="170">
        <f>SUM(AW$8:AW43)</f>
        <v>93</v>
      </c>
      <c r="AY40" s="170">
        <f>COUNTIF(C43:AG43,"○")+COUNTIF(C43:AG43,"●")</f>
        <v>5</v>
      </c>
      <c r="AZ40" s="170">
        <f>SUM(AY$9:AY44)</f>
        <v>27</v>
      </c>
      <c r="BA40" s="170">
        <f>COUNTIF(C45:AG45,"○")+COUNTIF(C45:AG45,"●")</f>
        <v>5</v>
      </c>
      <c r="BB40" s="170">
        <f>SUM(BA$10:BA45)</f>
        <v>27</v>
      </c>
      <c r="BC40" s="125">
        <f>COUNTIF(C40:AG40,"土")+COUNTIF(C40:AG40,"日")</f>
        <v>9</v>
      </c>
      <c r="BD40" s="137"/>
      <c r="BE40" s="137"/>
      <c r="BF40" s="125" t="str">
        <f ca="1">IF(OR(BD41/AU40&lt;0.285,BD41=0),"特例","特例なし")</f>
        <v>特例</v>
      </c>
      <c r="BG40" s="125" t="str">
        <f ca="1">IF(OR(BE41/AW40&lt;0.285,BE41=0),"特例","特例なし")</f>
        <v>特例</v>
      </c>
      <c r="BH40" s="171" t="s">
        <v>108</v>
      </c>
      <c r="BI40" s="232">
        <f>ABS(IF(WEEKDAY(C38,3)=0,7,WEEKDAY(C38,3)-7))</f>
        <v>4</v>
      </c>
      <c r="BJ40" s="125">
        <f ca="1">IF($AO$340="計画",IF(AU40=0,1,IF(AO43="達成",1,IF(AO43="達成※",1,0))),IF(AW40=0,1,IF(AO45="達成",1,IF(AO45="達成※",1,0))))</f>
        <v>1</v>
      </c>
      <c r="BK40" s="125">
        <f ca="1">IF($AO$340="計画",IF(COUNTIF(AH44:AL44,"未")=0,1,0),IF(COUNTIF(AH46:AL46,"未")=0,1,0))</f>
        <v>1</v>
      </c>
    </row>
    <row r="41" spans="1:63" ht="33.6" customHeight="1">
      <c r="A41" s="12"/>
      <c r="B41" s="240" t="s">
        <v>3</v>
      </c>
      <c r="C41" s="235" t="str">
        <f>IFERROR(VLOOKUP(C39,祝日一覧!A:C,3,FALSE),"")</f>
        <v>元日</v>
      </c>
      <c r="D41" s="235" t="str">
        <f>IFERROR(VLOOKUP(D39,祝日一覧!A:C,3,FALSE),"")</f>
        <v>年末年始休暇</v>
      </c>
      <c r="E41" s="235" t="str">
        <f>IFERROR(VLOOKUP(E39,祝日一覧!A:C,3,FALSE),"")</f>
        <v>年末年始休暇</v>
      </c>
      <c r="F41" s="235" t="str">
        <f>IFERROR(VLOOKUP(F39,祝日一覧!A:C,3,FALSE),"")</f>
        <v/>
      </c>
      <c r="G41" s="235" t="str">
        <f>IFERROR(VLOOKUP(G39,祝日一覧!$A:$C,3,FALSE),"")</f>
        <v/>
      </c>
      <c r="H41" s="235" t="str">
        <f>IFERROR(VLOOKUP(H39,祝日一覧!$A:$C,3,FALSE),"")</f>
        <v/>
      </c>
      <c r="I41" s="235" t="str">
        <f>IFERROR(VLOOKUP(I39,祝日一覧!$A:$C,3,FALSE),"")</f>
        <v/>
      </c>
      <c r="J41" s="235" t="str">
        <f>IFERROR(VLOOKUP(J39,祝日一覧!$A:$C,3,FALSE),"")</f>
        <v/>
      </c>
      <c r="K41" s="235" t="str">
        <f>IFERROR(VLOOKUP(K39,祝日一覧!$A:$C,3,FALSE),"")</f>
        <v/>
      </c>
      <c r="L41" s="235" t="str">
        <f>IFERROR(VLOOKUP(L39,祝日一覧!$A:$C,3,FALSE),"")</f>
        <v/>
      </c>
      <c r="M41" s="235" t="str">
        <f>IFERROR(VLOOKUP(M39,祝日一覧!$A:$C,3,FALSE),"")</f>
        <v/>
      </c>
      <c r="N41" s="235" t="str">
        <f>IFERROR(VLOOKUP(N39,祝日一覧!$A:$C,3,FALSE),"")</f>
        <v>成人の日</v>
      </c>
      <c r="O41" s="235" t="str">
        <f>IFERROR(VLOOKUP(O39,祝日一覧!$A:$C,3,FALSE),"")</f>
        <v/>
      </c>
      <c r="P41" s="235" t="str">
        <f>IFERROR(VLOOKUP(P39,祝日一覧!$A:$C,3,FALSE),"")</f>
        <v/>
      </c>
      <c r="Q41" s="235" t="str">
        <f>IFERROR(VLOOKUP(Q39,祝日一覧!$A:$C,3,FALSE),"")</f>
        <v/>
      </c>
      <c r="R41" s="235" t="str">
        <f>IFERROR(VLOOKUP(R39,祝日一覧!$A:$C,3,FALSE),"")</f>
        <v/>
      </c>
      <c r="S41" s="235" t="str">
        <f>IFERROR(VLOOKUP(S39,祝日一覧!$A:$C,3,FALSE),"")</f>
        <v/>
      </c>
      <c r="T41" s="235" t="str">
        <f>IFERROR(VLOOKUP(T39,祝日一覧!$A:$C,3,FALSE),"")</f>
        <v/>
      </c>
      <c r="U41" s="235" t="str">
        <f>IFERROR(VLOOKUP(U39,祝日一覧!$A:$C,3,FALSE),"")</f>
        <v/>
      </c>
      <c r="V41" s="235" t="str">
        <f>IFERROR(VLOOKUP(V39,祝日一覧!$A:$C,3,FALSE),"")</f>
        <v/>
      </c>
      <c r="W41" s="235" t="str">
        <f>IFERROR(VLOOKUP(W39,祝日一覧!$A:$C,3,FALSE),"")</f>
        <v/>
      </c>
      <c r="X41" s="235" t="str">
        <f>IFERROR(VLOOKUP(X39,祝日一覧!$A:$C,3,FALSE),"")</f>
        <v/>
      </c>
      <c r="Y41" s="235" t="str">
        <f>IFERROR(VLOOKUP(Y39,祝日一覧!$A:$C,3,FALSE),"")</f>
        <v/>
      </c>
      <c r="Z41" s="235" t="str">
        <f>IFERROR(VLOOKUP(Z39,祝日一覧!$A:$C,3,FALSE),"")</f>
        <v/>
      </c>
      <c r="AA41" s="235" t="str">
        <f>IFERROR(VLOOKUP(AA39,祝日一覧!$A:$C,3,FALSE),"")</f>
        <v/>
      </c>
      <c r="AB41" s="235" t="str">
        <f>IFERROR(VLOOKUP(AB39,祝日一覧!$A:$C,3,FALSE),"")</f>
        <v/>
      </c>
      <c r="AC41" s="235" t="str">
        <f>IFERROR(VLOOKUP(AC39,祝日一覧!$A:$C,3,FALSE),"")</f>
        <v/>
      </c>
      <c r="AD41" s="235" t="str">
        <f>IFERROR(VLOOKUP(AD39,祝日一覧!$A:$C,3,FALSE),"")</f>
        <v/>
      </c>
      <c r="AE41" s="235" t="str">
        <f>IFERROR(VLOOKUP(AE39,祝日一覧!$A:$C,3,FALSE),"")</f>
        <v/>
      </c>
      <c r="AF41" s="235" t="str">
        <f>IFERROR(VLOOKUP(AF39,祝日一覧!$A:$C,3,FALSE),"")</f>
        <v/>
      </c>
      <c r="AG41" s="245" t="str">
        <f>IFERROR(VLOOKUP(AG39,祝日一覧!A:C,3,FALSE),"")</f>
        <v/>
      </c>
      <c r="AH41" s="228"/>
      <c r="AI41" s="195"/>
      <c r="AJ41" s="195"/>
      <c r="AK41" s="195"/>
      <c r="AL41" s="196"/>
      <c r="AM41" s="177"/>
      <c r="AN41" s="178"/>
      <c r="AO41" s="179"/>
      <c r="AP41" s="181"/>
      <c r="AQ41" s="184"/>
      <c r="AR41" s="39" t="s">
        <v>84</v>
      </c>
      <c r="AS41" s="40" t="s">
        <v>84</v>
      </c>
      <c r="AT41" s="186"/>
      <c r="AU41" s="156"/>
      <c r="AV41" s="170"/>
      <c r="AW41" s="156"/>
      <c r="AX41" s="170"/>
      <c r="AY41" s="170"/>
      <c r="AZ41" s="170"/>
      <c r="BA41" s="170"/>
      <c r="BB41" s="170"/>
      <c r="BC41" s="125"/>
      <c r="BD41" s="174">
        <f ca="1">BC40-AS42</f>
        <v>5</v>
      </c>
      <c r="BE41" s="174">
        <f ca="1">BC40-AS44</f>
        <v>5</v>
      </c>
      <c r="BF41" s="125"/>
      <c r="BG41" s="125"/>
      <c r="BH41" s="172"/>
      <c r="BI41" s="232">
        <f>WEEKDAY(C37,3)</f>
        <v>5</v>
      </c>
      <c r="BJ41" s="125"/>
      <c r="BK41" s="125"/>
    </row>
    <row r="42" spans="1:63" s="51" customFormat="1" ht="53.1" customHeight="1">
      <c r="A42" s="43"/>
      <c r="B42" s="241"/>
      <c r="C42" s="236"/>
      <c r="D42" s="236"/>
      <c r="E42" s="236"/>
      <c r="F42" s="236"/>
      <c r="G42" s="236"/>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46"/>
      <c r="AH42" s="44" t="str">
        <f>IF($BI40=7,DBCS(1&amp;"日～"&amp;7&amp;"日"),DBCS("前"&amp;DAY(EOMONTH($C38-1,0))-6+$BI40&amp;"日～"&amp;$BI40&amp;"日"))</f>
        <v>前２９日～４日</v>
      </c>
      <c r="AI42" s="45" t="str">
        <f>DBCS($BI40+1&amp;"日～"&amp;$BI40+7&amp;"日")</f>
        <v>５日～１１日</v>
      </c>
      <c r="AJ42" s="45" t="str">
        <f>DBCS($BI40+8&amp;"日～"&amp;$BI40+14&amp;"日")</f>
        <v>１２日～１８日</v>
      </c>
      <c r="AK42" s="45" t="str">
        <f>DBCS($BI40+15&amp;"日～"&amp;$BI40+21&amp;"日")</f>
        <v>１９日～２５日</v>
      </c>
      <c r="AL42" s="46" t="str">
        <f>IF(AND(BI40=7,BI43=0),"-",IF($BI45=3,"-",DBCS($BI40+22&amp;"日～"&amp;$BI40+28&amp;"日")))</f>
        <v>-</v>
      </c>
      <c r="AM42" s="177"/>
      <c r="AN42" s="178"/>
      <c r="AO42" s="179"/>
      <c r="AP42" s="182"/>
      <c r="AQ42" s="185"/>
      <c r="AR42" s="39">
        <f>COUNTIF(C43:AG44,"外")</f>
        <v>11</v>
      </c>
      <c r="AS42" s="40">
        <f ca="1">COUNTIF(OFFSET(C43,0,MAX(5-WEEKDAY(C38,3),0),1,MIN(7-WEEKDAY(C38,3),2)),"外")+COUNTIF(OFFSET(C43,0,MAX(5-WEEKDAY(C38,3),0)+7,1,2),"外")+COUNTIF(OFFSET(C43,0,MAX(5-WEEKDAY(C38,3),0)+14,1,2),"外")+COUNTIF(OFFSET(C43,0,MAX(5-WEEKDAY(C38,3),0)+21,1,2),"外")+IF(BI42-BI40&lt;27,0,COUNTIF(OFFSET(C43,0,BI40+26,1,MIN(7-BI43,2)),"外"))</f>
        <v>4</v>
      </c>
      <c r="AT42" s="186"/>
      <c r="AU42" s="156"/>
      <c r="AV42" s="170"/>
      <c r="AW42" s="156"/>
      <c r="AX42" s="170"/>
      <c r="AY42" s="170"/>
      <c r="AZ42" s="170"/>
      <c r="BA42" s="170"/>
      <c r="BB42" s="170"/>
      <c r="BC42" s="125"/>
      <c r="BD42" s="175"/>
      <c r="BE42" s="175"/>
      <c r="BF42" s="125"/>
      <c r="BG42" s="125"/>
      <c r="BH42" s="47" t="s">
        <v>109</v>
      </c>
      <c r="BI42" s="48">
        <f>DAY(EOMONTH(C38,0))</f>
        <v>31</v>
      </c>
      <c r="BJ42" s="125"/>
      <c r="BK42" s="125"/>
    </row>
    <row r="43" spans="1:63" s="18" customFormat="1" ht="29.1" customHeight="1">
      <c r="A43" s="52"/>
      <c r="B43" s="161" t="s">
        <v>88</v>
      </c>
      <c r="C43" s="123" t="s">
        <v>102</v>
      </c>
      <c r="D43" s="123" t="s">
        <v>102</v>
      </c>
      <c r="E43" s="233" t="s">
        <v>102</v>
      </c>
      <c r="F43" s="123" t="s">
        <v>102</v>
      </c>
      <c r="G43" s="123"/>
      <c r="H43" s="123"/>
      <c r="I43" s="123"/>
      <c r="J43" s="123"/>
      <c r="K43" s="123"/>
      <c r="L43" s="123" t="s">
        <v>102</v>
      </c>
      <c r="M43" s="123" t="s">
        <v>102</v>
      </c>
      <c r="N43" s="123" t="s">
        <v>102</v>
      </c>
      <c r="O43" s="123" t="s">
        <v>102</v>
      </c>
      <c r="P43" s="123" t="s">
        <v>102</v>
      </c>
      <c r="Q43" s="123" t="s">
        <v>102</v>
      </c>
      <c r="R43" s="123" t="s">
        <v>102</v>
      </c>
      <c r="S43" s="123" t="s">
        <v>127</v>
      </c>
      <c r="T43" s="123" t="s">
        <v>127</v>
      </c>
      <c r="U43" s="123"/>
      <c r="V43" s="123"/>
      <c r="W43" s="123"/>
      <c r="X43" s="123"/>
      <c r="Y43" s="123"/>
      <c r="Z43" s="123" t="s">
        <v>127</v>
      </c>
      <c r="AA43" s="123" t="s">
        <v>127</v>
      </c>
      <c r="AB43" s="123"/>
      <c r="AC43" s="123"/>
      <c r="AD43" s="123"/>
      <c r="AE43" s="123"/>
      <c r="AF43" s="123"/>
      <c r="AG43" s="143" t="s">
        <v>127</v>
      </c>
      <c r="AH43" s="53">
        <f ca="1">IF(BI40=7,COUNTIF(OFFSET($C43,0,0,1,$BI40),"○")+COUNTIF(OFFSET($C43,0,$BI40,1,7),"●"),COUNTIF(OFFSET($C43,0,0,1,$BI40),"○")+COUNTIF(OFFSET($C43,-10,DAY(EOMONTH(C38-1,0))-7+BI40,1,7-$BI40),"○")+COUNTIF(OFFSET(C43,0,BI40,1,7),"●"))</f>
        <v>0</v>
      </c>
      <c r="AI43" s="54">
        <f ca="1">COUNTIF(OFFSET($C43,0,$BI40,1,7),"○")+COUNTIF(OFFSET($C43,0,$BI40+7,1,7),"●")</f>
        <v>0</v>
      </c>
      <c r="AJ43" s="54">
        <f ca="1">COUNTIF(OFFSET($C43,0,$BI40+7,1,7),"○")+COUNTIF(OFFSET($C43,0,$BI40+14,1,7),"●")</f>
        <v>2</v>
      </c>
      <c r="AK43" s="54">
        <f ca="1">IF(BI45=3,COUNTIF(OFFSET($C43,0,$BI40+14,1,7),"○")+IFERROR(COUNTIF(OFFSET(C43,0,BI40+21,1,BI43),"●"),0)+COUNTIF(OFFSET(C43,10,0,1,7-BI43),"●"),COUNTIF(OFFSET($C43,0,$BI40+14,1,7),"○")+COUNTIF(OFFSET($C43,0,$BI40+21,1,7),"●"))</f>
        <v>2</v>
      </c>
      <c r="AL43" s="55" t="str">
        <f ca="1">IF((BI45+SIGN(BI40))&lt;5,"-",IF(BI43=0,COUNTIF(OFFSET(C43,0,BI40+21,1,7),"○")+COUNTIF(OFFSET(C43,10,0,1,7-BI43),"●"),COUNTIF(OFFSET(C43,0,BI40+21,1,7),"○")+COUNTIF(OFFSET(C43,0,BI40+28,1,BI43),"●")+COUNTIF(OFFSET(C43,10,1,7-BI43,),"●")))</f>
        <v>-</v>
      </c>
      <c r="AM43" s="145">
        <f>AY40</f>
        <v>5</v>
      </c>
      <c r="AN43" s="147">
        <f>IF(AU40=0,"対象外",AM43/AU40)</f>
        <v>0.25</v>
      </c>
      <c r="AO43" s="149" t="str">
        <f ca="1">IF(AU40=0,"対象外",IF(AM43/AU40&gt;=0.285,"達成",IF(AM43&gt;=BF43,"達成※","未")))</f>
        <v>達成※</v>
      </c>
      <c r="AP43" s="151">
        <f>AZ40</f>
        <v>27</v>
      </c>
      <c r="AQ43" s="153">
        <f>IFERROR(AP43/AV40,"")</f>
        <v>0.29032258064516131</v>
      </c>
      <c r="AR43" s="39" t="s">
        <v>85</v>
      </c>
      <c r="AS43" s="40" t="s">
        <v>85</v>
      </c>
      <c r="AT43" s="186"/>
      <c r="AU43" s="156"/>
      <c r="AV43" s="170"/>
      <c r="AW43" s="156"/>
      <c r="AX43" s="170"/>
      <c r="AY43" s="170"/>
      <c r="AZ43" s="170"/>
      <c r="BA43" s="170"/>
      <c r="BB43" s="170"/>
      <c r="BC43" s="125"/>
      <c r="BD43" s="175"/>
      <c r="BE43" s="175"/>
      <c r="BF43" s="125">
        <f ca="1">IF(OR(BD41/AU40&lt;0.285,BD41=0),BD41,"-")</f>
        <v>5</v>
      </c>
      <c r="BG43" s="174">
        <f ca="1">IF(OR(BE41/AW40&lt;0.285,BE41=0),BE41,"-")</f>
        <v>5</v>
      </c>
      <c r="BH43" s="56" t="s">
        <v>110</v>
      </c>
      <c r="BI43" s="57">
        <f>MOD(BI42-BI40,7)</f>
        <v>6</v>
      </c>
      <c r="BJ43" s="125"/>
      <c r="BK43" s="125"/>
    </row>
    <row r="44" spans="1:63" s="18" customFormat="1" ht="29.1" customHeight="1">
      <c r="A44" s="52"/>
      <c r="B44" s="161"/>
      <c r="C44" s="123"/>
      <c r="D44" s="123"/>
      <c r="E44" s="239"/>
      <c r="F44" s="123"/>
      <c r="G44" s="123"/>
      <c r="H44" s="123"/>
      <c r="I44" s="123"/>
      <c r="J44" s="123"/>
      <c r="K44" s="123"/>
      <c r="L44" s="123"/>
      <c r="M44" s="123"/>
      <c r="N44" s="123"/>
      <c r="O44" s="123"/>
      <c r="P44" s="123"/>
      <c r="Q44" s="123"/>
      <c r="R44" s="123"/>
      <c r="S44" s="123"/>
      <c r="T44" s="123"/>
      <c r="U44" s="123"/>
      <c r="V44" s="123"/>
      <c r="W44" s="123"/>
      <c r="X44" s="123"/>
      <c r="Y44" s="123"/>
      <c r="Z44" s="123"/>
      <c r="AA44" s="123"/>
      <c r="AB44" s="123"/>
      <c r="AC44" s="123"/>
      <c r="AD44" s="123"/>
      <c r="AE44" s="123"/>
      <c r="AF44" s="123"/>
      <c r="AG44" s="143"/>
      <c r="AH44" s="58" t="str">
        <f ca="1">IF(BI40=1,
IF((2-COUNTIF(OFFSET(C43,0,0,1,1),"外")-COUNTIF(OFFSET(C43,-10,BI32-1),"外"))&lt;=AH43,"達成","未"),
IF((2-COUNTIF(OFFSET(C43,0,MAX(5-WEEKDAY(C38,3),0),1,2),"外"))&lt;=AH43,"達成","未"))</f>
        <v>達成</v>
      </c>
      <c r="AI44" s="54" t="str">
        <f ca="1">IF((2-COUNTIF(OFFSET($C43,0,$BI40+5,1,2),"外"))&lt;=AI43,"達成","未")</f>
        <v>達成</v>
      </c>
      <c r="AJ44" s="54" t="str">
        <f ca="1">IF((2-COUNTIF(OFFSET($C43,0,$BI40+12,1,2),"外"))&lt;=AJ43,"達成","未")</f>
        <v>達成</v>
      </c>
      <c r="AK44" s="54" t="str">
        <f ca="1">IF((2-COUNTIF(OFFSET($C43,0,$BI40+19,1,2),"外"))&lt;=AK43,"達成","未")</f>
        <v>達成</v>
      </c>
      <c r="AL44" s="55" t="str">
        <f ca="1">IF((BI45+SIGN(BI40))&lt;5,"-",IF((2-COUNTIF(OFFSET($C43,0,$BI40+26,1,2),"外"))&lt;=AL43,"達成","未"))</f>
        <v>-</v>
      </c>
      <c r="AM44" s="163"/>
      <c r="AN44" s="164"/>
      <c r="AO44" s="165"/>
      <c r="AP44" s="166"/>
      <c r="AQ44" s="187"/>
      <c r="AR44" s="188">
        <f>COUNTIF(C45:AG46,"外")</f>
        <v>11</v>
      </c>
      <c r="AS44" s="190">
        <f ca="1">COUNTIF(OFFSET(C45,0,MAX(5-WEEKDAY(C38,3),0),1,MIN(7-WEEKDAY(C38,3),2)),"外")+COUNTIF(OFFSET(C45,0,MAX(5-WEEKDAY(C38,3),0)+7,1,2),"外")+COUNTIF(OFFSET(C45,0,MAX(5-WEEKDAY(C38,3),0)+14,1,2),"外")+COUNTIF(OFFSET(C45,0,MAX(5-WEEKDAY(C38,3),0)+21,1,2),"外")+IF(BI42-BI40&lt;27,0,COUNTIF(OFFSET(C45,0,BI40+26,1,MIN(7-BI43,2)),"外"))</f>
        <v>4</v>
      </c>
      <c r="AT44" s="186"/>
      <c r="AU44" s="156"/>
      <c r="AV44" s="170"/>
      <c r="AW44" s="156"/>
      <c r="AX44" s="170"/>
      <c r="AY44" s="170"/>
      <c r="AZ44" s="170"/>
      <c r="BA44" s="170"/>
      <c r="BB44" s="170"/>
      <c r="BC44" s="125"/>
      <c r="BD44" s="175"/>
      <c r="BE44" s="175"/>
      <c r="BF44" s="125"/>
      <c r="BG44" s="175"/>
      <c r="BH44" s="59" t="s">
        <v>112</v>
      </c>
      <c r="BI44" s="57">
        <f>SIGN(BI40)+SIGN(BI43)+BI45</f>
        <v>5</v>
      </c>
      <c r="BJ44" s="125"/>
      <c r="BK44" s="125"/>
    </row>
    <row r="45" spans="1:63" s="18" customFormat="1" ht="29.1" customHeight="1">
      <c r="A45" s="52"/>
      <c r="B45" s="161" t="s">
        <v>137</v>
      </c>
      <c r="C45" s="123" t="s">
        <v>102</v>
      </c>
      <c r="D45" s="123" t="s">
        <v>102</v>
      </c>
      <c r="E45" s="123" t="s">
        <v>102</v>
      </c>
      <c r="F45" s="123" t="s">
        <v>102</v>
      </c>
      <c r="G45" s="123"/>
      <c r="H45" s="123"/>
      <c r="I45" s="123"/>
      <c r="J45" s="123"/>
      <c r="K45" s="123"/>
      <c r="L45" s="123" t="s">
        <v>102</v>
      </c>
      <c r="M45" s="123" t="s">
        <v>102</v>
      </c>
      <c r="N45" s="123" t="s">
        <v>102</v>
      </c>
      <c r="O45" s="123" t="s">
        <v>102</v>
      </c>
      <c r="P45" s="123" t="s">
        <v>102</v>
      </c>
      <c r="Q45" s="123" t="s">
        <v>102</v>
      </c>
      <c r="R45" s="123" t="s">
        <v>102</v>
      </c>
      <c r="S45" s="123" t="s">
        <v>127</v>
      </c>
      <c r="T45" s="123" t="s">
        <v>127</v>
      </c>
      <c r="U45" s="123"/>
      <c r="V45" s="123"/>
      <c r="W45" s="123"/>
      <c r="X45" s="123"/>
      <c r="Y45" s="123"/>
      <c r="Z45" s="123" t="s">
        <v>127</v>
      </c>
      <c r="AA45" s="123" t="s">
        <v>127</v>
      </c>
      <c r="AB45" s="123"/>
      <c r="AC45" s="123"/>
      <c r="AD45" s="123"/>
      <c r="AE45" s="123"/>
      <c r="AF45" s="123"/>
      <c r="AG45" s="143" t="s">
        <v>127</v>
      </c>
      <c r="AH45" s="53">
        <f ca="1">IF(BI40=7,COUNTIF(OFFSET($C45,0,0,1,$BI40),"○")+COUNTIF(OFFSET($C45,0,$BI40,1,7),"●"),COUNTIF(OFFSET($C45,0,0,1,$BI40),"○")+COUNTIF(OFFSET($C45,-10,DAY(EOMONTH(C38-1,0))-7+BI40,1,7-$BI40),"○")+COUNTIF(OFFSET(C45,0,BI40,1,7),"●"))</f>
        <v>0</v>
      </c>
      <c r="AI45" s="60">
        <f ca="1">COUNTIF(OFFSET($C45,0,$BI40,1,7),"○")+COUNTIF(OFFSET($C45,0,$BI40+7,1,7),"●")</f>
        <v>0</v>
      </c>
      <c r="AJ45" s="60">
        <f ca="1">COUNTIF(OFFSET($C45,0,$BI40+7,1,7),"○")+COUNTIF(OFFSET($C45,0,$BI40+14,1,7),"●")</f>
        <v>2</v>
      </c>
      <c r="AK45" s="60">
        <f ca="1">IF(BI45=3,COUNTIF(OFFSET($C45,0,$BI40+14,1,7),"○")+IFERROR(COUNTIF(OFFSET(C45,0,BI40+21,1,BI43),"●"),0)+COUNTIF(OFFSET(C45,10,0,1,7-BI43),"●"),COUNTIF(OFFSET($C45,0,$BI40+14,1,7),"○")+COUNTIF(OFFSET($C45,0,$BI40+21,1,7),"●"))</f>
        <v>2</v>
      </c>
      <c r="AL45" s="61" t="str">
        <f ca="1">IF((BI45+SIGN(BI40))&lt;5,"-",IF(BI43=0,COUNTIF(OFFSET(C45,0,BI40+21,1,7),"○")+COUNTIF(OFFSET(C45,10,0,1,7-BI43),"●"),COUNTIF(OFFSET(C45,0,BI40+21,1,7),"○")+COUNTIF(OFFSET(C45,0,BI40+28,1,BI43),"●")+COUNTIF(OFFSET(C45,10,1,7-BI43,),"●")))</f>
        <v>-</v>
      </c>
      <c r="AM45" s="145">
        <f>BA40</f>
        <v>5</v>
      </c>
      <c r="AN45" s="147">
        <f>IF(AW40=0,"対象外",AM45/AW40)</f>
        <v>0.25</v>
      </c>
      <c r="AO45" s="149" t="str">
        <f ca="1">IF(AW40=0,"対象外",IF(AM45/AW40&gt;=0.285,"達成",IF(AM45&gt;=BG43,"達成※","未")))</f>
        <v>達成※</v>
      </c>
      <c r="AP45" s="151">
        <f>BB40</f>
        <v>27</v>
      </c>
      <c r="AQ45" s="153">
        <f>IFERROR(AP45/AX40,"")</f>
        <v>0.29032258064516131</v>
      </c>
      <c r="AR45" s="189"/>
      <c r="AS45" s="191"/>
      <c r="AT45" s="186"/>
      <c r="AU45" s="157"/>
      <c r="AV45" s="170"/>
      <c r="AW45" s="157"/>
      <c r="AX45" s="170"/>
      <c r="AY45" s="170"/>
      <c r="AZ45" s="170"/>
      <c r="BA45" s="170"/>
      <c r="BB45" s="170"/>
      <c r="BC45" s="125"/>
      <c r="BD45" s="176"/>
      <c r="BE45" s="176"/>
      <c r="BF45" s="125"/>
      <c r="BG45" s="176"/>
      <c r="BH45" s="63" t="s">
        <v>111</v>
      </c>
      <c r="BI45" s="64">
        <f>ROUNDDOWN((BI42-BI40)/7,0)</f>
        <v>3</v>
      </c>
      <c r="BJ45" s="125"/>
      <c r="BK45" s="125"/>
    </row>
    <row r="46" spans="1:63" s="18" customFormat="1" ht="29.1" customHeight="1" thickBot="1">
      <c r="A46" s="52"/>
      <c r="B46" s="162"/>
      <c r="C46" s="142"/>
      <c r="D46" s="142"/>
      <c r="E46" s="142"/>
      <c r="F46" s="142"/>
      <c r="G46" s="142"/>
      <c r="H46" s="142"/>
      <c r="I46" s="142"/>
      <c r="J46" s="142"/>
      <c r="K46" s="142"/>
      <c r="L46" s="142"/>
      <c r="M46" s="142"/>
      <c r="N46" s="142"/>
      <c r="O46" s="142"/>
      <c r="P46" s="142"/>
      <c r="Q46" s="142"/>
      <c r="R46" s="142"/>
      <c r="S46" s="142"/>
      <c r="T46" s="142"/>
      <c r="U46" s="142"/>
      <c r="V46" s="142"/>
      <c r="W46" s="142"/>
      <c r="X46" s="142"/>
      <c r="Y46" s="142"/>
      <c r="Z46" s="142"/>
      <c r="AA46" s="142"/>
      <c r="AB46" s="142"/>
      <c r="AC46" s="142"/>
      <c r="AD46" s="142"/>
      <c r="AE46" s="142"/>
      <c r="AF46" s="142"/>
      <c r="AG46" s="144"/>
      <c r="AH46" s="77" t="str">
        <f ca="1">IF(BI40=1,
IF((2-COUNTIF(OFFSET(C45,0,0,1,1),"外")-COUNTIF(OFFSET(C45,-10,BI32-1),"外"))&lt;=AH45,"達成","未"),
IF((2-COUNTIF(OFFSET(C45,0,MAX(5-WEEKDAY(C38,3),0),1,2),"外"))&lt;=AH45,"達成","未"))</f>
        <v>達成</v>
      </c>
      <c r="AI46" s="66" t="str">
        <f ca="1">IF((2-COUNTIF(OFFSET($C45,0,$BI40+5,1,2),"外"))&lt;=AI45,"達成","未")</f>
        <v>達成</v>
      </c>
      <c r="AJ46" s="66" t="str">
        <f ca="1">IF((2-COUNTIF(OFFSET($C45,0,$BI40+12,1,2),"外"))&lt;=AJ45,"達成","未")</f>
        <v>達成</v>
      </c>
      <c r="AK46" s="66" t="str">
        <f ca="1">IF((2-COUNTIF(OFFSET($C45,0,$BI40+19,1,2),"外"))&lt;=AK45,"達成","未")</f>
        <v>達成</v>
      </c>
      <c r="AL46" s="67" t="str">
        <f ca="1">IF((BI45+SIGN(BI40))&lt;5,"-",IF((2-COUNTIF(OFFSET($C45,0,$BI40+26,1,2),"外"))&lt;=AL45,"達成","未"))</f>
        <v>-</v>
      </c>
      <c r="AM46" s="146"/>
      <c r="AN46" s="148"/>
      <c r="AO46" s="150"/>
      <c r="AP46" s="152"/>
      <c r="AQ46" s="154"/>
      <c r="AR46" s="80"/>
      <c r="AS46" s="80"/>
      <c r="AT46" s="81"/>
      <c r="AU46" s="81"/>
      <c r="AV46" s="81"/>
      <c r="AW46" s="81"/>
      <c r="AX46" s="81"/>
      <c r="AY46" s="81"/>
      <c r="AZ46" s="81"/>
      <c r="BA46" s="81"/>
      <c r="BB46" s="81"/>
      <c r="BC46" s="82"/>
      <c r="BD46" s="82"/>
      <c r="BE46" s="82"/>
      <c r="BF46" s="82"/>
      <c r="BG46" s="82"/>
      <c r="BH46" s="83"/>
      <c r="BI46" s="84"/>
      <c r="BJ46" s="69"/>
    </row>
    <row r="47" spans="1:63" ht="14.25" thickBot="1">
      <c r="A47" s="1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85"/>
      <c r="AI47" s="85"/>
      <c r="AJ47" s="85"/>
      <c r="AK47" s="85"/>
      <c r="AL47" s="85"/>
      <c r="AZ47" s="16"/>
      <c r="BA47" s="16"/>
      <c r="BB47" s="16"/>
    </row>
    <row r="48" spans="1:63" ht="13.5" customHeight="1">
      <c r="A48" s="12"/>
      <c r="B48" s="29" t="s">
        <v>0</v>
      </c>
      <c r="C48" s="207">
        <f>DATE(YEAR(C38),MONTH(C38)+1,DAY(C38))</f>
        <v>46054</v>
      </c>
      <c r="D48" s="207"/>
      <c r="E48" s="207"/>
      <c r="F48" s="207"/>
      <c r="G48" s="207"/>
      <c r="H48" s="207"/>
      <c r="I48" s="207"/>
      <c r="J48" s="207"/>
      <c r="K48" s="207"/>
      <c r="L48" s="207"/>
      <c r="M48" s="207"/>
      <c r="N48" s="207"/>
      <c r="O48" s="207"/>
      <c r="P48" s="207"/>
      <c r="Q48" s="207"/>
      <c r="R48" s="207"/>
      <c r="S48" s="207"/>
      <c r="T48" s="207"/>
      <c r="U48" s="207"/>
      <c r="V48" s="207"/>
      <c r="W48" s="207"/>
      <c r="X48" s="207"/>
      <c r="Y48" s="207"/>
      <c r="Z48" s="207"/>
      <c r="AA48" s="207"/>
      <c r="AB48" s="207"/>
      <c r="AC48" s="207"/>
      <c r="AD48" s="207"/>
      <c r="AE48" s="207"/>
      <c r="AF48" s="207"/>
      <c r="AG48" s="208"/>
      <c r="AH48" s="256" t="s">
        <v>135</v>
      </c>
      <c r="AI48" s="257"/>
      <c r="AJ48" s="257"/>
      <c r="AK48" s="257"/>
      <c r="AL48" s="258"/>
      <c r="AM48" s="215" t="s">
        <v>50</v>
      </c>
      <c r="AN48" s="216"/>
      <c r="AO48" s="217"/>
      <c r="AP48" s="221" t="s">
        <v>11</v>
      </c>
      <c r="AQ48" s="222"/>
      <c r="AR48" s="199" t="s">
        <v>113</v>
      </c>
      <c r="AS48" s="202" t="s">
        <v>114</v>
      </c>
      <c r="AT48" s="205" t="s">
        <v>15</v>
      </c>
      <c r="AU48" s="155" t="s">
        <v>115</v>
      </c>
      <c r="AV48" s="197" t="s">
        <v>116</v>
      </c>
      <c r="AW48" s="155" t="s">
        <v>118</v>
      </c>
      <c r="AX48" s="197" t="s">
        <v>117</v>
      </c>
      <c r="AY48" s="155" t="s">
        <v>80</v>
      </c>
      <c r="AZ48" s="155" t="s">
        <v>81</v>
      </c>
      <c r="BA48" s="30" t="s">
        <v>82</v>
      </c>
      <c r="BB48" s="30" t="s">
        <v>83</v>
      </c>
      <c r="BC48" s="170" t="s">
        <v>52</v>
      </c>
      <c r="BD48" s="197" t="s">
        <v>119</v>
      </c>
      <c r="BE48" s="197" t="s">
        <v>120</v>
      </c>
      <c r="BF48" s="170" t="s">
        <v>121</v>
      </c>
      <c r="BG48" s="170" t="s">
        <v>122</v>
      </c>
      <c r="BH48" s="31"/>
      <c r="BI48" s="192" t="s">
        <v>100</v>
      </c>
      <c r="BJ48" s="170" t="s">
        <v>61</v>
      </c>
      <c r="BK48" s="125" t="s">
        <v>89</v>
      </c>
    </row>
    <row r="49" spans="1:63">
      <c r="A49" s="12"/>
      <c r="B49" s="32" t="s">
        <v>1</v>
      </c>
      <c r="C49" s="33">
        <f>DATE(YEAR(C48),MONTH(C48),DAY(C48))</f>
        <v>46054</v>
      </c>
      <c r="D49" s="33">
        <f>IF(MONTH(DATE(YEAR(C49),MONTH(C49),DAY(C49)+1))=MONTH($C48),DATE(YEAR(C49),MONTH(C49),DAY(C49)+1),"")</f>
        <v>46055</v>
      </c>
      <c r="E49" s="33">
        <f t="shared" ref="E49:AF49" si="9">IF(MONTH(DATE(YEAR(D49),MONTH(D49),DAY(D49)+1))=MONTH($C48),DATE(YEAR(D49),MONTH(D49),DAY(D49)+1),"")</f>
        <v>46056</v>
      </c>
      <c r="F49" s="33">
        <f t="shared" si="9"/>
        <v>46057</v>
      </c>
      <c r="G49" s="33">
        <f t="shared" si="9"/>
        <v>46058</v>
      </c>
      <c r="H49" s="33">
        <f t="shared" si="9"/>
        <v>46059</v>
      </c>
      <c r="I49" s="33">
        <f t="shared" si="9"/>
        <v>46060</v>
      </c>
      <c r="J49" s="33">
        <f>IF(MONTH(DATE(YEAR(I49),MONTH(I49),DAY(I49)+1))=MONTH($C48),DATE(YEAR(I49),MONTH(I49),DAY(I49)+1),"")</f>
        <v>46061</v>
      </c>
      <c r="K49" s="33">
        <f t="shared" si="9"/>
        <v>46062</v>
      </c>
      <c r="L49" s="33">
        <f t="shared" si="9"/>
        <v>46063</v>
      </c>
      <c r="M49" s="33">
        <f t="shared" si="9"/>
        <v>46064</v>
      </c>
      <c r="N49" s="33">
        <f t="shared" si="9"/>
        <v>46065</v>
      </c>
      <c r="O49" s="33">
        <f t="shared" si="9"/>
        <v>46066</v>
      </c>
      <c r="P49" s="33">
        <f t="shared" si="9"/>
        <v>46067</v>
      </c>
      <c r="Q49" s="33">
        <f t="shared" si="9"/>
        <v>46068</v>
      </c>
      <c r="R49" s="33">
        <f t="shared" si="9"/>
        <v>46069</v>
      </c>
      <c r="S49" s="33">
        <f t="shared" si="9"/>
        <v>46070</v>
      </c>
      <c r="T49" s="33">
        <f t="shared" si="9"/>
        <v>46071</v>
      </c>
      <c r="U49" s="33">
        <f t="shared" si="9"/>
        <v>46072</v>
      </c>
      <c r="V49" s="33">
        <f t="shared" si="9"/>
        <v>46073</v>
      </c>
      <c r="W49" s="33">
        <f t="shared" si="9"/>
        <v>46074</v>
      </c>
      <c r="X49" s="33">
        <f t="shared" si="9"/>
        <v>46075</v>
      </c>
      <c r="Y49" s="33">
        <f t="shared" si="9"/>
        <v>46076</v>
      </c>
      <c r="Z49" s="33">
        <f t="shared" si="9"/>
        <v>46077</v>
      </c>
      <c r="AA49" s="33">
        <f t="shared" si="9"/>
        <v>46078</v>
      </c>
      <c r="AB49" s="33">
        <f t="shared" si="9"/>
        <v>46079</v>
      </c>
      <c r="AC49" s="33">
        <f t="shared" si="9"/>
        <v>46080</v>
      </c>
      <c r="AD49" s="33">
        <f t="shared" si="9"/>
        <v>46081</v>
      </c>
      <c r="AE49" s="33" t="str">
        <f t="shared" si="9"/>
        <v/>
      </c>
      <c r="AF49" s="33" t="e">
        <f t="shared" si="9"/>
        <v>#VALUE!</v>
      </c>
      <c r="AG49" s="74" t="e">
        <f>IF(MONTH(DATE(YEAR(AF49),MONTH(AF49),DAY(AF49)+1))=MONTH($C48),DATE(YEAR(AF49),MONTH(AF49),DAY(AF49)+1),"")</f>
        <v>#VALUE!</v>
      </c>
      <c r="AH49" s="259"/>
      <c r="AI49" s="260"/>
      <c r="AJ49" s="260"/>
      <c r="AK49" s="260"/>
      <c r="AL49" s="261"/>
      <c r="AM49" s="218"/>
      <c r="AN49" s="219"/>
      <c r="AO49" s="220"/>
      <c r="AP49" s="223"/>
      <c r="AQ49" s="224"/>
      <c r="AR49" s="200"/>
      <c r="AS49" s="203"/>
      <c r="AT49" s="206"/>
      <c r="AU49" s="157"/>
      <c r="AV49" s="137"/>
      <c r="AW49" s="157"/>
      <c r="AX49" s="137"/>
      <c r="AY49" s="157"/>
      <c r="AZ49" s="157"/>
      <c r="BA49" s="35" t="s">
        <v>78</v>
      </c>
      <c r="BB49" s="35" t="s">
        <v>79</v>
      </c>
      <c r="BC49" s="170"/>
      <c r="BD49" s="198"/>
      <c r="BE49" s="198"/>
      <c r="BF49" s="125"/>
      <c r="BG49" s="125"/>
      <c r="BH49" s="36"/>
      <c r="BI49" s="193"/>
      <c r="BJ49" s="170"/>
      <c r="BK49" s="125"/>
    </row>
    <row r="50" spans="1:63" ht="12.95" customHeight="1">
      <c r="A50" s="12"/>
      <c r="B50" s="32" t="s">
        <v>2</v>
      </c>
      <c r="C50" s="37" t="str">
        <f t="shared" ref="C50:AG50" si="10">TEXT(C49,"aaa")</f>
        <v>日</v>
      </c>
      <c r="D50" s="37" t="str">
        <f t="shared" si="10"/>
        <v>月</v>
      </c>
      <c r="E50" s="37" t="str">
        <f t="shared" si="10"/>
        <v>火</v>
      </c>
      <c r="F50" s="37" t="str">
        <f t="shared" si="10"/>
        <v>水</v>
      </c>
      <c r="G50" s="37" t="str">
        <f t="shared" si="10"/>
        <v>木</v>
      </c>
      <c r="H50" s="37" t="str">
        <f t="shared" si="10"/>
        <v>金</v>
      </c>
      <c r="I50" s="37" t="str">
        <f t="shared" si="10"/>
        <v>土</v>
      </c>
      <c r="J50" s="37" t="str">
        <f t="shared" si="10"/>
        <v>日</v>
      </c>
      <c r="K50" s="37" t="str">
        <f t="shared" si="10"/>
        <v>月</v>
      </c>
      <c r="L50" s="37" t="str">
        <f t="shared" si="10"/>
        <v>火</v>
      </c>
      <c r="M50" s="37" t="str">
        <f t="shared" si="10"/>
        <v>水</v>
      </c>
      <c r="N50" s="37" t="str">
        <f t="shared" si="10"/>
        <v>木</v>
      </c>
      <c r="O50" s="37" t="str">
        <f t="shared" si="10"/>
        <v>金</v>
      </c>
      <c r="P50" s="37" t="str">
        <f t="shared" si="10"/>
        <v>土</v>
      </c>
      <c r="Q50" s="37" t="str">
        <f t="shared" si="10"/>
        <v>日</v>
      </c>
      <c r="R50" s="37" t="str">
        <f t="shared" si="10"/>
        <v>月</v>
      </c>
      <c r="S50" s="37" t="str">
        <f t="shared" si="10"/>
        <v>火</v>
      </c>
      <c r="T50" s="37" t="str">
        <f t="shared" si="10"/>
        <v>水</v>
      </c>
      <c r="U50" s="37" t="str">
        <f t="shared" si="10"/>
        <v>木</v>
      </c>
      <c r="V50" s="37" t="str">
        <f t="shared" si="10"/>
        <v>金</v>
      </c>
      <c r="W50" s="37" t="str">
        <f t="shared" si="10"/>
        <v>土</v>
      </c>
      <c r="X50" s="37" t="str">
        <f t="shared" si="10"/>
        <v>日</v>
      </c>
      <c r="Y50" s="37" t="str">
        <f t="shared" si="10"/>
        <v>月</v>
      </c>
      <c r="Z50" s="37" t="str">
        <f t="shared" si="10"/>
        <v>火</v>
      </c>
      <c r="AA50" s="37" t="str">
        <f t="shared" si="10"/>
        <v>水</v>
      </c>
      <c r="AB50" s="37" t="str">
        <f t="shared" si="10"/>
        <v>木</v>
      </c>
      <c r="AC50" s="37" t="str">
        <f t="shared" si="10"/>
        <v>金</v>
      </c>
      <c r="AD50" s="37" t="str">
        <f t="shared" si="10"/>
        <v>土</v>
      </c>
      <c r="AE50" s="37" t="str">
        <f t="shared" si="10"/>
        <v/>
      </c>
      <c r="AF50" s="37" t="e">
        <f t="shared" si="10"/>
        <v>#VALUE!</v>
      </c>
      <c r="AG50" s="75" t="e">
        <f t="shared" si="10"/>
        <v>#VALUE!</v>
      </c>
      <c r="AH50" s="194" t="s">
        <v>90</v>
      </c>
      <c r="AI50" s="195" t="s">
        <v>91</v>
      </c>
      <c r="AJ50" s="195" t="s">
        <v>92</v>
      </c>
      <c r="AK50" s="195" t="s">
        <v>93</v>
      </c>
      <c r="AL50" s="196" t="s">
        <v>94</v>
      </c>
      <c r="AM50" s="177" t="s">
        <v>44</v>
      </c>
      <c r="AN50" s="178" t="s">
        <v>12</v>
      </c>
      <c r="AO50" s="179" t="s">
        <v>51</v>
      </c>
      <c r="AP50" s="180" t="s">
        <v>44</v>
      </c>
      <c r="AQ50" s="183" t="s">
        <v>13</v>
      </c>
      <c r="AR50" s="201"/>
      <c r="AS50" s="204"/>
      <c r="AT50" s="186">
        <f>COUNT(C49:AG49)</f>
        <v>28</v>
      </c>
      <c r="AU50" s="155">
        <f>AT50-AR52</f>
        <v>28</v>
      </c>
      <c r="AV50" s="170">
        <f>SUM(AU$8:AU53)</f>
        <v>121</v>
      </c>
      <c r="AW50" s="155">
        <f>AT50-AR54</f>
        <v>28</v>
      </c>
      <c r="AX50" s="170">
        <f>SUM(AW$8:AW53)</f>
        <v>121</v>
      </c>
      <c r="AY50" s="170">
        <f>COUNTIF(C53:AG53,"○")+COUNTIF(C53:AG53,"●")</f>
        <v>8</v>
      </c>
      <c r="AZ50" s="170">
        <f>SUM(AY$9:AY54)</f>
        <v>35</v>
      </c>
      <c r="BA50" s="170">
        <f>COUNTIF(C55:AG55,"○")+COUNTIF(C55:AG55,"●")</f>
        <v>8</v>
      </c>
      <c r="BB50" s="170">
        <f>SUM(BA$10:BA55)</f>
        <v>35</v>
      </c>
      <c r="BC50" s="125">
        <f>COUNTIF(C50:AG50,"土")+COUNTIF(C50:AG50,"日")</f>
        <v>8</v>
      </c>
      <c r="BD50" s="137"/>
      <c r="BE50" s="137"/>
      <c r="BF50" s="125" t="str">
        <f ca="1">IF(OR(BD51/AU50&lt;0.285,BD51=0),"特例","特例なし")</f>
        <v>特例なし</v>
      </c>
      <c r="BG50" s="125" t="str">
        <f ca="1">IF(OR(BE51/AW50&lt;0.285,BE51=0),"特例","特例なし")</f>
        <v>特例なし</v>
      </c>
      <c r="BH50" s="171" t="s">
        <v>108</v>
      </c>
      <c r="BI50" s="232">
        <f>ABS(IF(WEEKDAY(C48,3)=0,7,WEEKDAY(C48,3)-7))</f>
        <v>1</v>
      </c>
      <c r="BJ50" s="125">
        <f>IF($AO$340="計画",IF(AU50=0,1,IF(AO53="達成",1,IF(AO53="達成※",1,0))),IF(AW50=0,1,IF(AO55="達成",1,IF(AO55="達成※",1,0))))</f>
        <v>1</v>
      </c>
      <c r="BK50" s="125">
        <f ca="1">IF($AO$340="計画",IF(COUNTIF(AH54:AL54,"未")=0,1,0),IF(COUNTIF(AH56:AL56,"未")=0,1,0))</f>
        <v>1</v>
      </c>
    </row>
    <row r="51" spans="1:63" ht="33.950000000000003" customHeight="1">
      <c r="A51" s="12"/>
      <c r="B51" s="240" t="s">
        <v>3</v>
      </c>
      <c r="C51" s="235" t="str">
        <f>IFERROR(VLOOKUP(C49,祝日一覧!A:C,3,FALSE),"")</f>
        <v/>
      </c>
      <c r="D51" s="235" t="str">
        <f>IFERROR(VLOOKUP(D49,祝日一覧!A:C,3,FALSE),"")</f>
        <v/>
      </c>
      <c r="E51" s="235" t="str">
        <f>IFERROR(VLOOKUP(E49,祝日一覧!A:C,3,FALSE),"")</f>
        <v/>
      </c>
      <c r="F51" s="235" t="str">
        <f>IFERROR(VLOOKUP(F49,祝日一覧!A:C,3,FALSE),"")</f>
        <v/>
      </c>
      <c r="G51" s="235" t="str">
        <f>IFERROR(VLOOKUP(G49,祝日一覧!A:C,3,FALSE),"")</f>
        <v/>
      </c>
      <c r="H51" s="235" t="str">
        <f>IFERROR(VLOOKUP(H49,祝日一覧!A:C,3,FALSE),"")</f>
        <v/>
      </c>
      <c r="I51" s="235" t="str">
        <f>IFERROR(VLOOKUP(I49,祝日一覧!A:C,3,FALSE),"")</f>
        <v/>
      </c>
      <c r="J51" s="235" t="str">
        <f>IFERROR(VLOOKUP(J49,祝日一覧!A:C,3,FALSE),"")</f>
        <v/>
      </c>
      <c r="K51" s="235" t="str">
        <f>IFERROR(VLOOKUP(K49,祝日一覧!A:C,3,FALSE),"")</f>
        <v/>
      </c>
      <c r="L51" s="235" t="str">
        <f>IFERROR(VLOOKUP(L49,祝日一覧!A:C,3,FALSE),"")</f>
        <v/>
      </c>
      <c r="M51" s="235" t="str">
        <f>IFERROR(VLOOKUP(M49,祝日一覧!A:C,3,FALSE),"")</f>
        <v>建国記念の日</v>
      </c>
      <c r="N51" s="235" t="str">
        <f>IFERROR(VLOOKUP(N49,祝日一覧!A:C,3,FALSE),"")</f>
        <v/>
      </c>
      <c r="O51" s="235" t="str">
        <f>IFERROR(VLOOKUP(O49,祝日一覧!A:C,3,FALSE),"")</f>
        <v/>
      </c>
      <c r="P51" s="235" t="str">
        <f>IFERROR(VLOOKUP(P49,祝日一覧!A:C,3,FALSE),"")</f>
        <v/>
      </c>
      <c r="Q51" s="235" t="str">
        <f>IFERROR(VLOOKUP(Q49,祝日一覧!A:C,3,FALSE),"")</f>
        <v/>
      </c>
      <c r="R51" s="235" t="str">
        <f>IFERROR(VLOOKUP(R49,祝日一覧!A:C,3,FALSE),"")</f>
        <v/>
      </c>
      <c r="S51" s="235" t="str">
        <f>IFERROR(VLOOKUP(S49,祝日一覧!A:C,3,FALSE),"")</f>
        <v/>
      </c>
      <c r="T51" s="235" t="str">
        <f>IFERROR(VLOOKUP(T49,祝日一覧!A:C,3,FALSE),"")</f>
        <v/>
      </c>
      <c r="U51" s="235" t="str">
        <f>IFERROR(VLOOKUP(U49,祝日一覧!A:C,3,FALSE),"")</f>
        <v/>
      </c>
      <c r="V51" s="235" t="str">
        <f>IFERROR(VLOOKUP(V49,祝日一覧!A:C,3,FALSE),"")</f>
        <v/>
      </c>
      <c r="W51" s="235" t="str">
        <f>IFERROR(VLOOKUP(W49,祝日一覧!A:C,3,FALSE),"")</f>
        <v/>
      </c>
      <c r="X51" s="235" t="str">
        <f>IFERROR(VLOOKUP(X49,祝日一覧!A:C,3,FALSE),"")</f>
        <v/>
      </c>
      <c r="Y51" s="235" t="str">
        <f>IFERROR(VLOOKUP(Y49,祝日一覧!A:C,3,FALSE),"")</f>
        <v>天皇誕生日</v>
      </c>
      <c r="Z51" s="235" t="str">
        <f>IFERROR(VLOOKUP(Z49,祝日一覧!A:C,3,FALSE),"")</f>
        <v/>
      </c>
      <c r="AA51" s="235" t="str">
        <f>IFERROR(VLOOKUP(AA49,祝日一覧!A:C,3,FALSE),"")</f>
        <v/>
      </c>
      <c r="AB51" s="235" t="str">
        <f>IFERROR(VLOOKUP(AB49,祝日一覧!A:C,3,FALSE),"")</f>
        <v/>
      </c>
      <c r="AC51" s="235" t="str">
        <f>IFERROR(VLOOKUP(AC49,祝日一覧!A:C,3,FALSE),"")</f>
        <v/>
      </c>
      <c r="AD51" s="235" t="str">
        <f>IFERROR(VLOOKUP(AD49,祝日一覧!A:C,3,FALSE),"")</f>
        <v/>
      </c>
      <c r="AE51" s="235" t="str">
        <f>IFERROR(VLOOKUP(AE49,祝日一覧!A:C,3,FALSE),"")</f>
        <v/>
      </c>
      <c r="AF51" s="235" t="str">
        <f>IFERROR(VLOOKUP(AF49,祝日一覧!A:C,3,FALSE),"")</f>
        <v/>
      </c>
      <c r="AG51" s="245" t="str">
        <f>IFERROR(VLOOKUP(AG49,祝日一覧!A:C,3,FALSE),"")</f>
        <v/>
      </c>
      <c r="AH51" s="194"/>
      <c r="AI51" s="195"/>
      <c r="AJ51" s="195"/>
      <c r="AK51" s="195"/>
      <c r="AL51" s="196"/>
      <c r="AM51" s="177"/>
      <c r="AN51" s="178"/>
      <c r="AO51" s="179"/>
      <c r="AP51" s="181"/>
      <c r="AQ51" s="184"/>
      <c r="AR51" s="39" t="s">
        <v>84</v>
      </c>
      <c r="AS51" s="40" t="s">
        <v>84</v>
      </c>
      <c r="AT51" s="186"/>
      <c r="AU51" s="156"/>
      <c r="AV51" s="170"/>
      <c r="AW51" s="156"/>
      <c r="AX51" s="170"/>
      <c r="AY51" s="170"/>
      <c r="AZ51" s="170"/>
      <c r="BA51" s="170"/>
      <c r="BB51" s="170"/>
      <c r="BC51" s="125"/>
      <c r="BD51" s="174">
        <f ca="1">BC50-AS52</f>
        <v>8</v>
      </c>
      <c r="BE51" s="174">
        <f ca="1">BC50-AS54</f>
        <v>8</v>
      </c>
      <c r="BF51" s="125"/>
      <c r="BG51" s="125"/>
      <c r="BH51" s="172"/>
      <c r="BI51" s="232">
        <f>WEEKDAY(C47,3)</f>
        <v>5</v>
      </c>
      <c r="BJ51" s="125"/>
      <c r="BK51" s="125"/>
    </row>
    <row r="52" spans="1:63" s="51" customFormat="1" ht="53.1" customHeight="1">
      <c r="A52" s="43"/>
      <c r="B52" s="241"/>
      <c r="C52" s="236"/>
      <c r="D52" s="236"/>
      <c r="E52" s="236"/>
      <c r="F52" s="236"/>
      <c r="G52" s="236"/>
      <c r="H52" s="236"/>
      <c r="I52" s="236"/>
      <c r="J52" s="236"/>
      <c r="K52" s="236"/>
      <c r="L52" s="236"/>
      <c r="M52" s="236"/>
      <c r="N52" s="236"/>
      <c r="O52" s="236"/>
      <c r="P52" s="236"/>
      <c r="Q52" s="236"/>
      <c r="R52" s="236"/>
      <c r="S52" s="236"/>
      <c r="T52" s="236"/>
      <c r="U52" s="236"/>
      <c r="V52" s="236"/>
      <c r="W52" s="236"/>
      <c r="X52" s="236"/>
      <c r="Y52" s="236"/>
      <c r="Z52" s="236"/>
      <c r="AA52" s="236"/>
      <c r="AB52" s="236"/>
      <c r="AC52" s="236"/>
      <c r="AD52" s="236"/>
      <c r="AE52" s="236"/>
      <c r="AF52" s="236"/>
      <c r="AG52" s="246"/>
      <c r="AH52" s="86" t="str">
        <f>IF($BI50=7,DBCS(1&amp;"日～"&amp;7&amp;"日"),DBCS("前"&amp;DAY(EOMONTH($C48-1,0))-6+$BI50&amp;"日～"&amp;$BI50&amp;"日"))</f>
        <v>前２６日～１日</v>
      </c>
      <c r="AI52" s="45" t="str">
        <f>DBCS($BI50+1&amp;"日～"&amp;$BI50+7&amp;"日")</f>
        <v>２日～８日</v>
      </c>
      <c r="AJ52" s="45" t="str">
        <f>DBCS($BI50+8&amp;"日～"&amp;$BI50+14&amp;"日")</f>
        <v>９日～１５日</v>
      </c>
      <c r="AK52" s="45" t="str">
        <f>DBCS($BI50+15&amp;"日～"&amp;$BI50+21&amp;"日")</f>
        <v>１６日～２２日</v>
      </c>
      <c r="AL52" s="46" t="str">
        <f>IF(AND(BI50=7,BI53=0),"-",IF($BI55=3,"-",DBCS($BI50+22&amp;"日～"&amp;$BI50+28&amp;"日")))</f>
        <v>-</v>
      </c>
      <c r="AM52" s="177"/>
      <c r="AN52" s="178"/>
      <c r="AO52" s="179"/>
      <c r="AP52" s="182"/>
      <c r="AQ52" s="185"/>
      <c r="AR52" s="39">
        <f>COUNTIF(C53:AG54,"外")</f>
        <v>0</v>
      </c>
      <c r="AS52" s="40">
        <f ca="1">COUNTIF(OFFSET(C53,0,MAX(5-WEEKDAY(C48,3),0),1,MIN(7-WEEKDAY(C48,3),2)),"外")+COUNTIF(OFFSET(C53,0,MAX(5-WEEKDAY(C48,3),0)+7,1,2),"外")+COUNTIF(OFFSET(C53,0,MAX(5-WEEKDAY(C48,3),0)+14,1,2),"外")+COUNTIF(OFFSET(C53,0,MAX(5-WEEKDAY(C48,3),0)+21,1,2),"外")+IF(BI52-BI50&lt;27,0,COUNTIF(OFFSET(C53,0,BI50+26,1,MIN(7-BI53,2)),"外"))</f>
        <v>0</v>
      </c>
      <c r="AT52" s="186"/>
      <c r="AU52" s="156"/>
      <c r="AV52" s="170"/>
      <c r="AW52" s="156"/>
      <c r="AX52" s="170"/>
      <c r="AY52" s="170"/>
      <c r="AZ52" s="170"/>
      <c r="BA52" s="170"/>
      <c r="BB52" s="170"/>
      <c r="BC52" s="125"/>
      <c r="BD52" s="175"/>
      <c r="BE52" s="175"/>
      <c r="BF52" s="125"/>
      <c r="BG52" s="125"/>
      <c r="BH52" s="47" t="s">
        <v>109</v>
      </c>
      <c r="BI52" s="48">
        <f>DAY(EOMONTH(C48,0))</f>
        <v>28</v>
      </c>
      <c r="BJ52" s="125"/>
      <c r="BK52" s="125"/>
    </row>
    <row r="53" spans="1:63" s="18" customFormat="1" ht="29.1" customHeight="1">
      <c r="A53" s="52"/>
      <c r="B53" s="161" t="s">
        <v>88</v>
      </c>
      <c r="C53" s="123" t="s">
        <v>127</v>
      </c>
      <c r="D53" s="123"/>
      <c r="E53" s="123"/>
      <c r="F53" s="123"/>
      <c r="G53" s="123"/>
      <c r="H53" s="123"/>
      <c r="I53" s="123" t="s">
        <v>127</v>
      </c>
      <c r="J53" s="123" t="s">
        <v>127</v>
      </c>
      <c r="K53" s="123"/>
      <c r="L53" s="233"/>
      <c r="M53" s="233"/>
      <c r="N53" s="123"/>
      <c r="O53" s="123"/>
      <c r="P53" s="123" t="s">
        <v>127</v>
      </c>
      <c r="Q53" s="123" t="s">
        <v>127</v>
      </c>
      <c r="R53" s="123"/>
      <c r="S53" s="123"/>
      <c r="T53" s="123"/>
      <c r="U53" s="123"/>
      <c r="V53" s="123"/>
      <c r="W53" s="123" t="s">
        <v>127</v>
      </c>
      <c r="X53" s="123" t="s">
        <v>127</v>
      </c>
      <c r="Y53" s="123"/>
      <c r="Z53" s="123"/>
      <c r="AA53" s="123"/>
      <c r="AB53" s="123"/>
      <c r="AC53" s="123"/>
      <c r="AD53" s="123" t="s">
        <v>127</v>
      </c>
      <c r="AE53" s="123"/>
      <c r="AF53" s="123"/>
      <c r="AG53" s="143"/>
      <c r="AH53" s="53">
        <f ca="1">IF(BI50=7,COUNTIF(OFFSET($C53,0,0,1,$BI50),"○")+COUNTIF(OFFSET($C53,0,$BI50,1,7),"●"),COUNTIF(OFFSET($C53,0,0,1,$BI50),"○")+COUNTIF(OFFSET($C53,-10,DAY(EOMONTH(C48-1,0))-7+BI50,1,7-$BI50),"○")+COUNTIF(OFFSET(C53,0,BI50,1,7),"●"))</f>
        <v>2</v>
      </c>
      <c r="AI53" s="54">
        <f ca="1">COUNTIF(OFFSET($C53,0,$BI50,1,7),"○")+COUNTIF(OFFSET($C53,0,$BI50+7,1,7),"●")</f>
        <v>2</v>
      </c>
      <c r="AJ53" s="54">
        <f ca="1">COUNTIF(OFFSET($C53,0,$BI50+7,1,7),"○")+COUNTIF(OFFSET($C53,0,$BI50+14,1,7),"●")</f>
        <v>2</v>
      </c>
      <c r="AK53" s="54">
        <f ca="1">IF(BI55=3,COUNTIF(OFFSET($C53,0,$BI50+14,1,7),"○")+IFERROR(COUNTIF(OFFSET(C53,0,BI50+21,1,BI53),"●"),0)+COUNTIF(OFFSET(C53,10,0,1,7-BI53),"●"),COUNTIF(OFFSET($C53,0,$BI50+14,1,7),"○")+COUNTIF(OFFSET($C53,0,$BI50+21,1,7),"●"))</f>
        <v>2</v>
      </c>
      <c r="AL53" s="55" t="str">
        <f ca="1">IF((BI55+SIGN(BI50))&lt;5,"-",IF(BI53=0,COUNTIF(OFFSET(C53,0,BI50+21,1,7),"○")+COUNTIF(OFFSET(C53,10,0,1,7-BI53),"●"),COUNTIF(OFFSET(C53,0,BI50+21,1,7),"○")+COUNTIF(OFFSET(C53,0,BI50+28,1,BI53),"●")+COUNTIF(OFFSET(C53,10,1,7-BI53,),"●")))</f>
        <v>-</v>
      </c>
      <c r="AM53" s="145">
        <f>AY50</f>
        <v>8</v>
      </c>
      <c r="AN53" s="147">
        <f>IF(AU50=0,"対象外",AM53/AU50)</f>
        <v>0.2857142857142857</v>
      </c>
      <c r="AO53" s="149" t="str">
        <f>IF(AU50=0,"対象外",IF(AM53/AU50&gt;=0.285,"達成",IF(AM53&gt;=BF53,"達成※","未")))</f>
        <v>達成</v>
      </c>
      <c r="AP53" s="151">
        <f>AZ50</f>
        <v>35</v>
      </c>
      <c r="AQ53" s="153">
        <f>IFERROR(AP53/AV50,"")</f>
        <v>0.28925619834710742</v>
      </c>
      <c r="AR53" s="39" t="s">
        <v>85</v>
      </c>
      <c r="AS53" s="40" t="s">
        <v>85</v>
      </c>
      <c r="AT53" s="186"/>
      <c r="AU53" s="156"/>
      <c r="AV53" s="170"/>
      <c r="AW53" s="156"/>
      <c r="AX53" s="170"/>
      <c r="AY53" s="170"/>
      <c r="AZ53" s="170"/>
      <c r="BA53" s="170"/>
      <c r="BB53" s="170"/>
      <c r="BC53" s="125"/>
      <c r="BD53" s="175"/>
      <c r="BE53" s="175"/>
      <c r="BF53" s="125" t="str">
        <f ca="1">IF(OR(BD51/AU50&lt;0.285,BD51=0),BD51,"-")</f>
        <v>-</v>
      </c>
      <c r="BG53" s="174" t="str">
        <f ca="1">IF(OR(BE51/AW50&lt;0.285,BE51=0),BE51,"-")</f>
        <v>-</v>
      </c>
      <c r="BH53" s="56" t="s">
        <v>110</v>
      </c>
      <c r="BI53" s="57">
        <f>MOD(BI52-BI50,7)</f>
        <v>6</v>
      </c>
      <c r="BJ53" s="125"/>
      <c r="BK53" s="125"/>
    </row>
    <row r="54" spans="1:63" s="18" customFormat="1" ht="29.1" customHeight="1">
      <c r="A54" s="52"/>
      <c r="B54" s="161"/>
      <c r="C54" s="123"/>
      <c r="D54" s="123"/>
      <c r="E54" s="123"/>
      <c r="F54" s="123"/>
      <c r="G54" s="123"/>
      <c r="H54" s="123"/>
      <c r="I54" s="123"/>
      <c r="J54" s="123"/>
      <c r="K54" s="123"/>
      <c r="L54" s="239"/>
      <c r="M54" s="239"/>
      <c r="N54" s="123"/>
      <c r="O54" s="123"/>
      <c r="P54" s="123"/>
      <c r="Q54" s="123"/>
      <c r="R54" s="123"/>
      <c r="S54" s="123"/>
      <c r="T54" s="123"/>
      <c r="U54" s="123"/>
      <c r="V54" s="123"/>
      <c r="W54" s="123"/>
      <c r="X54" s="123"/>
      <c r="Y54" s="123"/>
      <c r="Z54" s="123"/>
      <c r="AA54" s="123"/>
      <c r="AB54" s="123"/>
      <c r="AC54" s="123"/>
      <c r="AD54" s="123"/>
      <c r="AE54" s="123"/>
      <c r="AF54" s="123"/>
      <c r="AG54" s="143"/>
      <c r="AH54" s="58" t="str">
        <f ca="1">IF(BI50=1,
IF((2-COUNTIF(OFFSET(C53,0,0,1,1),"外")-COUNTIF(OFFSET(C53,-10,BI42-1),"外"))&lt;=AH53,"達成","未"),
IF((2-COUNTIF(OFFSET(C53,0,MAX(5-WEEKDAY(C48,3),0),1,2),"外"))&lt;=AH53,"達成","未"))</f>
        <v>達成</v>
      </c>
      <c r="AI54" s="54" t="str">
        <f ca="1">IF((2-COUNTIF(OFFSET($C53,0,$BI50+5,1,2),"外"))&lt;=AI53,"達成","未")</f>
        <v>達成</v>
      </c>
      <c r="AJ54" s="54" t="str">
        <f ca="1">IF((2-COUNTIF(OFFSET($C53,0,$BI50+12,1,2),"外"))&lt;=AJ53,"達成","未")</f>
        <v>達成</v>
      </c>
      <c r="AK54" s="54" t="str">
        <f ca="1">IF((2-COUNTIF(OFFSET($C53,0,$BI50+19,1,2),"外"))&lt;=AK53,"達成","未")</f>
        <v>達成</v>
      </c>
      <c r="AL54" s="55" t="str">
        <f ca="1">IF((BI55+SIGN(BI50))&lt;5,"-",IF((2-COUNTIF(OFFSET($C53,0,$BI50+26,1,2),"外"))&lt;=AL53,"達成","未"))</f>
        <v>-</v>
      </c>
      <c r="AM54" s="163"/>
      <c r="AN54" s="164"/>
      <c r="AO54" s="165"/>
      <c r="AP54" s="166"/>
      <c r="AQ54" s="187"/>
      <c r="AR54" s="188">
        <f>COUNTIF(C55:AG56,"外")</f>
        <v>0</v>
      </c>
      <c r="AS54" s="190">
        <f ca="1">COUNTIF(OFFSET(C55,0,MAX(5-WEEKDAY(C48,3),0),1,MIN(7-WEEKDAY(C48,3),2)),"外")+COUNTIF(OFFSET(C55,0,MAX(5-WEEKDAY(C48,3),0)+7,1,2),"外")+COUNTIF(OFFSET(C55,0,MAX(5-WEEKDAY(C48,3),0)+14,1,2),"外")+COUNTIF(OFFSET(C55,0,MAX(5-WEEKDAY(C48,3),0)+21,1,2),"外")+IF(BI52-BI50&lt;27,0,COUNTIF(OFFSET(C55,0,BI50+26,1,MIN(7-BI53,2)),"外"))</f>
        <v>0</v>
      </c>
      <c r="AT54" s="186"/>
      <c r="AU54" s="156"/>
      <c r="AV54" s="170"/>
      <c r="AW54" s="156"/>
      <c r="AX54" s="170"/>
      <c r="AY54" s="170"/>
      <c r="AZ54" s="170"/>
      <c r="BA54" s="170"/>
      <c r="BB54" s="170"/>
      <c r="BC54" s="125"/>
      <c r="BD54" s="175"/>
      <c r="BE54" s="175"/>
      <c r="BF54" s="125"/>
      <c r="BG54" s="175"/>
      <c r="BH54" s="59" t="s">
        <v>112</v>
      </c>
      <c r="BI54" s="57">
        <f>SIGN(BI50)+SIGN(BI53)+BI55</f>
        <v>5</v>
      </c>
      <c r="BJ54" s="125"/>
      <c r="BK54" s="125"/>
    </row>
    <row r="55" spans="1:63" s="18" customFormat="1" ht="29.1" customHeight="1">
      <c r="A55" s="52"/>
      <c r="B55" s="161" t="s">
        <v>137</v>
      </c>
      <c r="C55" s="123" t="s">
        <v>127</v>
      </c>
      <c r="D55" s="123"/>
      <c r="E55" s="123"/>
      <c r="F55" s="123"/>
      <c r="G55" s="123"/>
      <c r="H55" s="123"/>
      <c r="I55" s="123" t="s">
        <v>127</v>
      </c>
      <c r="J55" s="123" t="s">
        <v>127</v>
      </c>
      <c r="K55" s="123"/>
      <c r="L55" s="123"/>
      <c r="M55" s="123"/>
      <c r="N55" s="123"/>
      <c r="O55" s="123"/>
      <c r="P55" s="123" t="s">
        <v>127</v>
      </c>
      <c r="Q55" s="123" t="s">
        <v>127</v>
      </c>
      <c r="R55" s="123"/>
      <c r="S55" s="123"/>
      <c r="T55" s="123"/>
      <c r="U55" s="123"/>
      <c r="V55" s="123"/>
      <c r="W55" s="123" t="s">
        <v>127</v>
      </c>
      <c r="X55" s="123" t="s">
        <v>127</v>
      </c>
      <c r="Y55" s="123"/>
      <c r="Z55" s="123"/>
      <c r="AA55" s="123"/>
      <c r="AB55" s="123"/>
      <c r="AC55" s="123"/>
      <c r="AD55" s="123" t="s">
        <v>127</v>
      </c>
      <c r="AE55" s="123"/>
      <c r="AF55" s="123"/>
      <c r="AG55" s="143"/>
      <c r="AH55" s="53">
        <f ca="1">IF(BI50=7,COUNTIF(OFFSET($C55,0,0,1,$BI50),"○")+COUNTIF(OFFSET($C55,0,$BI50,1,7),"●"),COUNTIF(OFFSET($C55,0,0,1,$BI50),"○")+COUNTIF(OFFSET($C55,-10,DAY(EOMONTH(C48-1,0))-7+BI50,1,7-$BI50),"○")+COUNTIF(OFFSET(C55,0,BI50,1,7),"●"))</f>
        <v>2</v>
      </c>
      <c r="AI55" s="60">
        <f ca="1">COUNTIF(OFFSET($C55,0,$BI50,1,7),"○")+COUNTIF(OFFSET($C55,0,$BI50+7,1,7),"●")</f>
        <v>2</v>
      </c>
      <c r="AJ55" s="60">
        <f ca="1">COUNTIF(OFFSET($C55,0,$BI50+7,1,7),"○")+COUNTIF(OFFSET($C55,0,$BI50+14,1,7),"●")</f>
        <v>2</v>
      </c>
      <c r="AK55" s="60">
        <f ca="1">IF(BI55=3,COUNTIF(OFFSET($C55,0,$BI50+14,1,7),"○")+IFERROR(COUNTIF(OFFSET(C55,0,BI50+21,1,BI53),"●"),0)+COUNTIF(OFFSET(C55,10,0,1,7-BI53),"●"),COUNTIF(OFFSET($C55,0,$BI50+14,1,7),"○")+COUNTIF(OFFSET($C55,0,$BI50+21,1,7),"●"))</f>
        <v>2</v>
      </c>
      <c r="AL55" s="61" t="str">
        <f ca="1">IF((BI55+SIGN(BI50))&lt;5,"-",IF(BI53=0,COUNTIF(OFFSET(C55,0,BI50+21,1,7),"○")+COUNTIF(OFFSET(C55,10,0,1,7-BI53),"●"),COUNTIF(OFFSET(C55,0,BI50+21,1,7),"○")+COUNTIF(OFFSET(C55,0,BI50+28,1,BI53),"●")+COUNTIF(OFFSET(C55,10,1,7-BI53,),"●")))</f>
        <v>-</v>
      </c>
      <c r="AM55" s="145">
        <f>BA50</f>
        <v>8</v>
      </c>
      <c r="AN55" s="147">
        <f>IF(AW50=0,"対象外",AM55/AW50)</f>
        <v>0.2857142857142857</v>
      </c>
      <c r="AO55" s="149" t="str">
        <f>IF(AW50=0,"対象外",IF(AM55/AW50&gt;=0.285,"達成",IF(AM55&gt;=BG53,"達成※","未")))</f>
        <v>達成</v>
      </c>
      <c r="AP55" s="151">
        <f>BB50</f>
        <v>35</v>
      </c>
      <c r="AQ55" s="153">
        <f>IFERROR(AP55/AX50,"")</f>
        <v>0.28925619834710742</v>
      </c>
      <c r="AR55" s="189"/>
      <c r="AS55" s="191"/>
      <c r="AT55" s="186"/>
      <c r="AU55" s="157"/>
      <c r="AV55" s="170"/>
      <c r="AW55" s="157"/>
      <c r="AX55" s="170"/>
      <c r="AY55" s="170"/>
      <c r="AZ55" s="170"/>
      <c r="BA55" s="170"/>
      <c r="BB55" s="170"/>
      <c r="BC55" s="125"/>
      <c r="BD55" s="176"/>
      <c r="BE55" s="176"/>
      <c r="BF55" s="125"/>
      <c r="BG55" s="176"/>
      <c r="BH55" s="63" t="s">
        <v>111</v>
      </c>
      <c r="BI55" s="64">
        <f>ROUNDDOWN((BI52-BI50)/7,0)</f>
        <v>3</v>
      </c>
      <c r="BJ55" s="125"/>
      <c r="BK55" s="125"/>
    </row>
    <row r="56" spans="1:63" s="18" customFormat="1" ht="29.1" customHeight="1" thickBot="1">
      <c r="A56" s="52"/>
      <c r="B56" s="162"/>
      <c r="C56" s="142"/>
      <c r="D56" s="142"/>
      <c r="E56" s="142"/>
      <c r="F56" s="142"/>
      <c r="G56" s="142"/>
      <c r="H56" s="142"/>
      <c r="I56" s="142"/>
      <c r="J56" s="142"/>
      <c r="K56" s="142"/>
      <c r="L56" s="142"/>
      <c r="M56" s="142"/>
      <c r="N56" s="142"/>
      <c r="O56" s="142"/>
      <c r="P56" s="142"/>
      <c r="Q56" s="142"/>
      <c r="R56" s="142"/>
      <c r="S56" s="142"/>
      <c r="T56" s="142"/>
      <c r="U56" s="142"/>
      <c r="V56" s="142"/>
      <c r="W56" s="142"/>
      <c r="X56" s="142"/>
      <c r="Y56" s="142"/>
      <c r="Z56" s="142"/>
      <c r="AA56" s="142"/>
      <c r="AB56" s="142"/>
      <c r="AC56" s="142"/>
      <c r="AD56" s="142"/>
      <c r="AE56" s="142"/>
      <c r="AF56" s="142"/>
      <c r="AG56" s="144"/>
      <c r="AH56" s="77" t="str">
        <f ca="1">IF(BI50=1,
IF((2-COUNTIF(OFFSET(C55,0,0,1,1),"外")-COUNTIF(OFFSET(C55,-10,BI42-1),"外"))&lt;=AH55,"達成","未"),
IF((2-COUNTIF(OFFSET(C55,0,MAX(5-WEEKDAY(C48,3),0),1,2),"外"))&lt;=AH55,"達成","未"))</f>
        <v>達成</v>
      </c>
      <c r="AI56" s="66" t="str">
        <f ca="1">IF((2-COUNTIF(OFFSET($C55,0,$BI50+5,1,2),"外"))&lt;=AI55,"達成","未")</f>
        <v>達成</v>
      </c>
      <c r="AJ56" s="66" t="str">
        <f ca="1">IF((2-COUNTIF(OFFSET($C55,0,$BI50+12,1,2),"外"))&lt;=AJ55,"達成","未")</f>
        <v>達成</v>
      </c>
      <c r="AK56" s="66" t="str">
        <f ca="1">IF((2-COUNTIF(OFFSET($C55,0,$BI50+19,1,2),"外"))&lt;=AK55,"達成","未")</f>
        <v>達成</v>
      </c>
      <c r="AL56" s="67" t="str">
        <f ca="1">IF((BI55+SIGN(BI50))&lt;5,"-",IF((2-COUNTIF(OFFSET($C55,0,$BI50+26,1,2),"外"))&lt;=AL55,"達成","未"))</f>
        <v>-</v>
      </c>
      <c r="AM56" s="146"/>
      <c r="AN56" s="148"/>
      <c r="AO56" s="150"/>
      <c r="AP56" s="152"/>
      <c r="AQ56" s="154"/>
      <c r="AR56" s="68"/>
      <c r="AS56" s="68"/>
      <c r="AT56" s="22"/>
      <c r="AU56" s="22"/>
      <c r="AV56" s="22"/>
      <c r="AW56" s="22"/>
      <c r="AX56" s="22"/>
      <c r="AY56" s="22"/>
      <c r="AZ56" s="22"/>
      <c r="BA56" s="22"/>
      <c r="BB56" s="22"/>
      <c r="BC56" s="69"/>
      <c r="BD56" s="69"/>
      <c r="BE56" s="69"/>
      <c r="BF56" s="69"/>
      <c r="BG56" s="69"/>
      <c r="BH56" s="69"/>
      <c r="BI56" s="69"/>
      <c r="BJ56" s="69"/>
    </row>
    <row r="57" spans="1:63" ht="14.25" thickBot="1">
      <c r="A57" s="12"/>
      <c r="B57" s="14"/>
      <c r="C57" s="14"/>
      <c r="D57" s="14"/>
      <c r="E57" s="14"/>
      <c r="F57" s="14"/>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Z57" s="16"/>
      <c r="BA57" s="16"/>
      <c r="BB57" s="16"/>
    </row>
    <row r="58" spans="1:63" ht="13.5" customHeight="1">
      <c r="A58" s="12"/>
      <c r="B58" s="29" t="s">
        <v>0</v>
      </c>
      <c r="C58" s="207">
        <f>DATE(YEAR(C48),MONTH(C48)+1,DAY(C48))</f>
        <v>46082</v>
      </c>
      <c r="D58" s="207"/>
      <c r="E58" s="207"/>
      <c r="F58" s="207"/>
      <c r="G58" s="207"/>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8"/>
      <c r="AH58" s="256" t="s">
        <v>135</v>
      </c>
      <c r="AI58" s="257"/>
      <c r="AJ58" s="257"/>
      <c r="AK58" s="257"/>
      <c r="AL58" s="258"/>
      <c r="AM58" s="215" t="s">
        <v>50</v>
      </c>
      <c r="AN58" s="216"/>
      <c r="AO58" s="217"/>
      <c r="AP58" s="221" t="s">
        <v>11</v>
      </c>
      <c r="AQ58" s="222"/>
      <c r="AR58" s="199" t="s">
        <v>113</v>
      </c>
      <c r="AS58" s="202" t="s">
        <v>114</v>
      </c>
      <c r="AT58" s="205" t="s">
        <v>15</v>
      </c>
      <c r="AU58" s="155" t="s">
        <v>115</v>
      </c>
      <c r="AV58" s="197" t="s">
        <v>116</v>
      </c>
      <c r="AW58" s="155" t="s">
        <v>118</v>
      </c>
      <c r="AX58" s="197" t="s">
        <v>117</v>
      </c>
      <c r="AY58" s="155" t="s">
        <v>80</v>
      </c>
      <c r="AZ58" s="155" t="s">
        <v>81</v>
      </c>
      <c r="BA58" s="30" t="s">
        <v>82</v>
      </c>
      <c r="BB58" s="30" t="s">
        <v>83</v>
      </c>
      <c r="BC58" s="170" t="s">
        <v>52</v>
      </c>
      <c r="BD58" s="197" t="s">
        <v>119</v>
      </c>
      <c r="BE58" s="197" t="s">
        <v>120</v>
      </c>
      <c r="BF58" s="170" t="s">
        <v>121</v>
      </c>
      <c r="BG58" s="170" t="s">
        <v>122</v>
      </c>
      <c r="BH58" s="31"/>
      <c r="BI58" s="192" t="s">
        <v>100</v>
      </c>
      <c r="BJ58" s="170" t="s">
        <v>61</v>
      </c>
      <c r="BK58" s="125" t="s">
        <v>89</v>
      </c>
    </row>
    <row r="59" spans="1:63">
      <c r="A59" s="12"/>
      <c r="B59" s="32" t="s">
        <v>1</v>
      </c>
      <c r="C59" s="33">
        <f>DATE(YEAR(C58),MONTH(C58),DAY(C58))</f>
        <v>46082</v>
      </c>
      <c r="D59" s="33">
        <f>IF(MONTH(DATE(YEAR(C59),MONTH(C59),DAY(C59)+1))=MONTH($C58),DATE(YEAR(C59),MONTH(C59),DAY(C59)+1),"")</f>
        <v>46083</v>
      </c>
      <c r="E59" s="33">
        <f t="shared" ref="E59:AG59" si="11">IF(MONTH(DATE(YEAR(D59),MONTH(D59),DAY(D59)+1))=MONTH($C58),DATE(YEAR(D59),MONTH(D59),DAY(D59)+1),"")</f>
        <v>46084</v>
      </c>
      <c r="F59" s="33">
        <f t="shared" si="11"/>
        <v>46085</v>
      </c>
      <c r="G59" s="33">
        <f t="shared" si="11"/>
        <v>46086</v>
      </c>
      <c r="H59" s="33">
        <f t="shared" si="11"/>
        <v>46087</v>
      </c>
      <c r="I59" s="33">
        <f t="shared" si="11"/>
        <v>46088</v>
      </c>
      <c r="J59" s="33">
        <f t="shared" si="11"/>
        <v>46089</v>
      </c>
      <c r="K59" s="33">
        <f t="shared" si="11"/>
        <v>46090</v>
      </c>
      <c r="L59" s="33">
        <f t="shared" si="11"/>
        <v>46091</v>
      </c>
      <c r="M59" s="33">
        <f t="shared" si="11"/>
        <v>46092</v>
      </c>
      <c r="N59" s="33">
        <f t="shared" si="11"/>
        <v>46093</v>
      </c>
      <c r="O59" s="33">
        <f t="shared" si="11"/>
        <v>46094</v>
      </c>
      <c r="P59" s="33">
        <f t="shared" si="11"/>
        <v>46095</v>
      </c>
      <c r="Q59" s="33">
        <f t="shared" si="11"/>
        <v>46096</v>
      </c>
      <c r="R59" s="33">
        <f t="shared" si="11"/>
        <v>46097</v>
      </c>
      <c r="S59" s="33">
        <f t="shared" si="11"/>
        <v>46098</v>
      </c>
      <c r="T59" s="33">
        <f t="shared" si="11"/>
        <v>46099</v>
      </c>
      <c r="U59" s="33">
        <f t="shared" si="11"/>
        <v>46100</v>
      </c>
      <c r="V59" s="33">
        <f t="shared" si="11"/>
        <v>46101</v>
      </c>
      <c r="W59" s="33">
        <f t="shared" si="11"/>
        <v>46102</v>
      </c>
      <c r="X59" s="33">
        <f t="shared" si="11"/>
        <v>46103</v>
      </c>
      <c r="Y59" s="33">
        <f t="shared" si="11"/>
        <v>46104</v>
      </c>
      <c r="Z59" s="33">
        <f t="shared" si="11"/>
        <v>46105</v>
      </c>
      <c r="AA59" s="33">
        <f t="shared" si="11"/>
        <v>46106</v>
      </c>
      <c r="AB59" s="33">
        <f t="shared" si="11"/>
        <v>46107</v>
      </c>
      <c r="AC59" s="33">
        <f t="shared" si="11"/>
        <v>46108</v>
      </c>
      <c r="AD59" s="33">
        <f t="shared" si="11"/>
        <v>46109</v>
      </c>
      <c r="AE59" s="33">
        <f t="shared" si="11"/>
        <v>46110</v>
      </c>
      <c r="AF59" s="33">
        <f t="shared" si="11"/>
        <v>46111</v>
      </c>
      <c r="AG59" s="74">
        <f t="shared" si="11"/>
        <v>46112</v>
      </c>
      <c r="AH59" s="259"/>
      <c r="AI59" s="260"/>
      <c r="AJ59" s="260"/>
      <c r="AK59" s="260"/>
      <c r="AL59" s="261"/>
      <c r="AM59" s="218"/>
      <c r="AN59" s="219"/>
      <c r="AO59" s="220"/>
      <c r="AP59" s="223"/>
      <c r="AQ59" s="224"/>
      <c r="AR59" s="200"/>
      <c r="AS59" s="203"/>
      <c r="AT59" s="206"/>
      <c r="AU59" s="157"/>
      <c r="AV59" s="137"/>
      <c r="AW59" s="157"/>
      <c r="AX59" s="137"/>
      <c r="AY59" s="157"/>
      <c r="AZ59" s="157"/>
      <c r="BA59" s="35" t="s">
        <v>78</v>
      </c>
      <c r="BB59" s="35" t="s">
        <v>79</v>
      </c>
      <c r="BC59" s="170"/>
      <c r="BD59" s="198"/>
      <c r="BE59" s="198"/>
      <c r="BF59" s="125"/>
      <c r="BG59" s="125"/>
      <c r="BH59" s="36"/>
      <c r="BI59" s="193"/>
      <c r="BJ59" s="170"/>
      <c r="BK59" s="125"/>
    </row>
    <row r="60" spans="1:63" ht="12.95" customHeight="1">
      <c r="A60" s="12"/>
      <c r="B60" s="32" t="s">
        <v>2</v>
      </c>
      <c r="C60" s="37" t="str">
        <f t="shared" ref="C60:AG60" si="12">TEXT(C59,"aaa")</f>
        <v>日</v>
      </c>
      <c r="D60" s="37" t="str">
        <f t="shared" si="12"/>
        <v>月</v>
      </c>
      <c r="E60" s="37" t="str">
        <f t="shared" si="12"/>
        <v>火</v>
      </c>
      <c r="F60" s="37" t="str">
        <f t="shared" si="12"/>
        <v>水</v>
      </c>
      <c r="G60" s="37" t="str">
        <f t="shared" si="12"/>
        <v>木</v>
      </c>
      <c r="H60" s="37" t="str">
        <f t="shared" si="12"/>
        <v>金</v>
      </c>
      <c r="I60" s="37" t="str">
        <f t="shared" si="12"/>
        <v>土</v>
      </c>
      <c r="J60" s="37" t="str">
        <f t="shared" si="12"/>
        <v>日</v>
      </c>
      <c r="K60" s="37" t="str">
        <f t="shared" si="12"/>
        <v>月</v>
      </c>
      <c r="L60" s="37" t="str">
        <f t="shared" si="12"/>
        <v>火</v>
      </c>
      <c r="M60" s="37" t="str">
        <f t="shared" si="12"/>
        <v>水</v>
      </c>
      <c r="N60" s="37" t="str">
        <f t="shared" si="12"/>
        <v>木</v>
      </c>
      <c r="O60" s="37" t="str">
        <f t="shared" si="12"/>
        <v>金</v>
      </c>
      <c r="P60" s="37" t="str">
        <f t="shared" si="12"/>
        <v>土</v>
      </c>
      <c r="Q60" s="37" t="str">
        <f t="shared" si="12"/>
        <v>日</v>
      </c>
      <c r="R60" s="37" t="str">
        <f t="shared" si="12"/>
        <v>月</v>
      </c>
      <c r="S60" s="37" t="str">
        <f t="shared" si="12"/>
        <v>火</v>
      </c>
      <c r="T60" s="37" t="str">
        <f t="shared" si="12"/>
        <v>水</v>
      </c>
      <c r="U60" s="37" t="str">
        <f t="shared" si="12"/>
        <v>木</v>
      </c>
      <c r="V60" s="37" t="str">
        <f t="shared" si="12"/>
        <v>金</v>
      </c>
      <c r="W60" s="37" t="str">
        <f t="shared" si="12"/>
        <v>土</v>
      </c>
      <c r="X60" s="37" t="str">
        <f t="shared" si="12"/>
        <v>日</v>
      </c>
      <c r="Y60" s="37" t="str">
        <f t="shared" si="12"/>
        <v>月</v>
      </c>
      <c r="Z60" s="37" t="str">
        <f t="shared" si="12"/>
        <v>火</v>
      </c>
      <c r="AA60" s="37" t="str">
        <f t="shared" si="12"/>
        <v>水</v>
      </c>
      <c r="AB60" s="37" t="str">
        <f t="shared" si="12"/>
        <v>木</v>
      </c>
      <c r="AC60" s="37" t="str">
        <f t="shared" si="12"/>
        <v>金</v>
      </c>
      <c r="AD60" s="37" t="str">
        <f t="shared" si="12"/>
        <v>土</v>
      </c>
      <c r="AE60" s="37" t="str">
        <f t="shared" si="12"/>
        <v>日</v>
      </c>
      <c r="AF60" s="37" t="str">
        <f t="shared" si="12"/>
        <v>月</v>
      </c>
      <c r="AG60" s="75" t="str">
        <f t="shared" si="12"/>
        <v>火</v>
      </c>
      <c r="AH60" s="194" t="s">
        <v>90</v>
      </c>
      <c r="AI60" s="195" t="s">
        <v>91</v>
      </c>
      <c r="AJ60" s="195" t="s">
        <v>92</v>
      </c>
      <c r="AK60" s="195" t="s">
        <v>93</v>
      </c>
      <c r="AL60" s="196" t="s">
        <v>94</v>
      </c>
      <c r="AM60" s="177" t="s">
        <v>44</v>
      </c>
      <c r="AN60" s="178" t="s">
        <v>12</v>
      </c>
      <c r="AO60" s="179" t="s">
        <v>51</v>
      </c>
      <c r="AP60" s="180" t="s">
        <v>44</v>
      </c>
      <c r="AQ60" s="183" t="s">
        <v>13</v>
      </c>
      <c r="AR60" s="201"/>
      <c r="AS60" s="204"/>
      <c r="AT60" s="186">
        <f>COUNT(C59:AG59)</f>
        <v>31</v>
      </c>
      <c r="AU60" s="155">
        <f>AT60-AR62</f>
        <v>11</v>
      </c>
      <c r="AV60" s="170">
        <f>SUM(AU$8:AU63)</f>
        <v>132</v>
      </c>
      <c r="AW60" s="155">
        <f>AT60-AR64</f>
        <v>11</v>
      </c>
      <c r="AX60" s="170">
        <f>SUM(AW$8:AW63)</f>
        <v>132</v>
      </c>
      <c r="AY60" s="170">
        <f>COUNTIF(C63:AG63,"○")+COUNTIF(C63:AG63,"●")</f>
        <v>3</v>
      </c>
      <c r="AZ60" s="170">
        <f>SUM(AY$9:AY64)</f>
        <v>38</v>
      </c>
      <c r="BA60" s="170">
        <f>COUNTIF(C65:AG65,"○")+COUNTIF(C65:AG65,"●")</f>
        <v>3</v>
      </c>
      <c r="BB60" s="170">
        <f>SUM(BA$10:BA65)</f>
        <v>38</v>
      </c>
      <c r="BC60" s="125">
        <f>COUNTIF(C60:AG60,"土")+COUNTIF(C60:AG60,"日")</f>
        <v>9</v>
      </c>
      <c r="BD60" s="137"/>
      <c r="BE60" s="137"/>
      <c r="BF60" s="125" t="str">
        <f ca="1">IF(OR(BD61/AU60&lt;0.285,BD61=0),"特例","特例なし")</f>
        <v>特例</v>
      </c>
      <c r="BG60" s="125" t="str">
        <f ca="1">IF(OR(BE61/AW60&lt;0.285,BE61=0),"特例","特例なし")</f>
        <v>特例</v>
      </c>
      <c r="BH60" s="171" t="s">
        <v>108</v>
      </c>
      <c r="BI60" s="232">
        <f>ABS(IF(WEEKDAY(C58,3)=0,7,WEEKDAY(C58,3)-7))</f>
        <v>1</v>
      </c>
      <c r="BJ60" s="125">
        <f ca="1">IF($AO$340="計画",IF(AU60=0,1,IF(AO63="達成",1,IF(AO63="達成※",1,0))),IF(AW60=0,1,IF(AO65="達成",1,IF(AO65="達成※",1,0))))</f>
        <v>1</v>
      </c>
      <c r="BK60" s="125">
        <f ca="1">IF($AO$340="計画",IF(COUNTIF(AH64:AL64,"未")=0,1,0),IF(COUNTIF(AH66:AL66,"未")=0,1,0))</f>
        <v>1</v>
      </c>
    </row>
    <row r="61" spans="1:63" ht="35.1" customHeight="1">
      <c r="A61" s="12"/>
      <c r="B61" s="169" t="s">
        <v>3</v>
      </c>
      <c r="C61" s="167" t="str">
        <f>IFERROR(VLOOKUP(C59,祝日一覧!$A:$C,3,FALSE),"")</f>
        <v/>
      </c>
      <c r="D61" s="167" t="str">
        <f>IFERROR(VLOOKUP(D59,祝日一覧!$A:$C,3,FALSE),"")</f>
        <v/>
      </c>
      <c r="E61" s="167" t="str">
        <f>IFERROR(VLOOKUP(E59,祝日一覧!$A:$C,3,FALSE),"")</f>
        <v/>
      </c>
      <c r="F61" s="167" t="str">
        <f>IFERROR(VLOOKUP(F59,祝日一覧!$A:$C,3,FALSE),"")</f>
        <v/>
      </c>
      <c r="G61" s="167" t="str">
        <f>IFERROR(VLOOKUP(G59,祝日一覧!$A:$C,3,FALSE),"")</f>
        <v/>
      </c>
      <c r="H61" s="167" t="str">
        <f>IFERROR(VLOOKUP(H59,祝日一覧!$A:$C,3,FALSE),"")</f>
        <v/>
      </c>
      <c r="I61" s="167" t="str">
        <f>IFERROR(VLOOKUP(I59,祝日一覧!$A:$C,3,FALSE),"")</f>
        <v/>
      </c>
      <c r="J61" s="167" t="str">
        <f>IFERROR(VLOOKUP(J59,祝日一覧!$A:$C,3,FALSE),"")</f>
        <v/>
      </c>
      <c r="K61" s="167" t="str">
        <f>IFERROR(VLOOKUP(K59,祝日一覧!$A:$C,3,FALSE),"")</f>
        <v/>
      </c>
      <c r="L61" s="167" t="str">
        <f>IFERROR(VLOOKUP(L59,祝日一覧!$A:$C,3,FALSE),"")</f>
        <v/>
      </c>
      <c r="M61" s="167" t="str">
        <f>IFERROR(VLOOKUP(M59,祝日一覧!$A:$C,3,FALSE),"")</f>
        <v/>
      </c>
      <c r="N61" s="167" t="str">
        <f>IFERROR(VLOOKUP(N59,祝日一覧!$A:$C,3,FALSE),"")</f>
        <v/>
      </c>
      <c r="O61" s="167" t="str">
        <f>IFERROR(VLOOKUP(O59,祝日一覧!$A:$C,3,FALSE),"")</f>
        <v/>
      </c>
      <c r="P61" s="167" t="str">
        <f>IFERROR(VLOOKUP(P59,祝日一覧!$A:$C,3,FALSE),"")</f>
        <v/>
      </c>
      <c r="Q61" s="167" t="str">
        <f>IFERROR(VLOOKUP(Q59,祝日一覧!$A:$C,3,FALSE),"")</f>
        <v/>
      </c>
      <c r="R61" s="167" t="str">
        <f>IFERROR(VLOOKUP(R59,祝日一覧!$A:$C,3,FALSE),"")</f>
        <v/>
      </c>
      <c r="S61" s="167" t="str">
        <f>IFERROR(VLOOKUP(S59,祝日一覧!$A:$C,3,FALSE),"")</f>
        <v/>
      </c>
      <c r="T61" s="167" t="str">
        <f>IFERROR(VLOOKUP(T59,祝日一覧!$A:$C,3,FALSE),"")</f>
        <v/>
      </c>
      <c r="U61" s="167" t="str">
        <f>IFERROR(VLOOKUP(U59,祝日一覧!$A:$C,3,FALSE),"")</f>
        <v/>
      </c>
      <c r="V61" s="167" t="str">
        <f>IFERROR(VLOOKUP(V59,祝日一覧!$A:$C,3,FALSE),"")</f>
        <v>春分の日</v>
      </c>
      <c r="W61" s="167" t="str">
        <f>IFERROR(VLOOKUP(W59,祝日一覧!$A:$C,3,FALSE),"")</f>
        <v/>
      </c>
      <c r="X61" s="167" t="str">
        <f>IFERROR(VLOOKUP(X59,祝日一覧!$A:$C,3,FALSE),"")</f>
        <v/>
      </c>
      <c r="Y61" s="167" t="str">
        <f>IFERROR(VLOOKUP(Y59,祝日一覧!$A:$C,3,FALSE),"")</f>
        <v/>
      </c>
      <c r="Z61" s="167" t="str">
        <f>IFERROR(VLOOKUP(Z59,祝日一覧!$A:$C,3,FALSE),"")</f>
        <v/>
      </c>
      <c r="AA61" s="167" t="str">
        <f>IFERROR(VLOOKUP(AA59,祝日一覧!$A:$C,3,FALSE),"")</f>
        <v/>
      </c>
      <c r="AB61" s="167" t="str">
        <f>IFERROR(VLOOKUP(AB59,祝日一覧!$A:$C,3,FALSE),"")</f>
        <v/>
      </c>
      <c r="AC61" s="167" t="str">
        <f>IFERROR(VLOOKUP(AC59,祝日一覧!$A:$C,3,FALSE),"")</f>
        <v/>
      </c>
      <c r="AD61" s="167" t="str">
        <f>IFERROR(VLOOKUP(AD59,祝日一覧!$A:$C,3,FALSE),"")</f>
        <v/>
      </c>
      <c r="AE61" s="167" t="str">
        <f>IFERROR(VLOOKUP(AE59,祝日一覧!$A:$C,3,FALSE),"")</f>
        <v/>
      </c>
      <c r="AF61" s="167" t="str">
        <f>IFERROR(VLOOKUP(AF59,祝日一覧!$A:$C,3,FALSE),"")</f>
        <v/>
      </c>
      <c r="AG61" s="168" t="str">
        <f>IFERROR(VLOOKUP(AG59,祝日一覧!$A:$C,3,FALSE),"")</f>
        <v/>
      </c>
      <c r="AH61" s="194"/>
      <c r="AI61" s="195"/>
      <c r="AJ61" s="195"/>
      <c r="AK61" s="195"/>
      <c r="AL61" s="196"/>
      <c r="AM61" s="177"/>
      <c r="AN61" s="178"/>
      <c r="AO61" s="179"/>
      <c r="AP61" s="181"/>
      <c r="AQ61" s="184"/>
      <c r="AR61" s="39" t="s">
        <v>84</v>
      </c>
      <c r="AS61" s="40" t="s">
        <v>84</v>
      </c>
      <c r="AT61" s="186"/>
      <c r="AU61" s="156"/>
      <c r="AV61" s="170"/>
      <c r="AW61" s="156"/>
      <c r="AX61" s="170"/>
      <c r="AY61" s="170"/>
      <c r="AZ61" s="170"/>
      <c r="BA61" s="170"/>
      <c r="BB61" s="170"/>
      <c r="BC61" s="125"/>
      <c r="BD61" s="174">
        <f ca="1">BC60-AS62</f>
        <v>3</v>
      </c>
      <c r="BE61" s="174">
        <f ca="1">BC60-AS64</f>
        <v>3</v>
      </c>
      <c r="BF61" s="125"/>
      <c r="BG61" s="125"/>
      <c r="BH61" s="172"/>
      <c r="BI61" s="232">
        <f>WEEKDAY(C57,3)</f>
        <v>5</v>
      </c>
      <c r="BJ61" s="125"/>
      <c r="BK61" s="125"/>
    </row>
    <row r="62" spans="1:63" s="51" customFormat="1" ht="53.1" customHeight="1">
      <c r="A62" s="43"/>
      <c r="B62" s="169"/>
      <c r="C62" s="167"/>
      <c r="D62" s="167"/>
      <c r="E62" s="167"/>
      <c r="F62" s="167"/>
      <c r="G62" s="167"/>
      <c r="H62" s="167"/>
      <c r="I62" s="167"/>
      <c r="J62" s="167"/>
      <c r="K62" s="167"/>
      <c r="L62" s="167"/>
      <c r="M62" s="167"/>
      <c r="N62" s="167"/>
      <c r="O62" s="167"/>
      <c r="P62" s="167"/>
      <c r="Q62" s="167"/>
      <c r="R62" s="167"/>
      <c r="S62" s="167"/>
      <c r="T62" s="167"/>
      <c r="U62" s="167"/>
      <c r="V62" s="167"/>
      <c r="W62" s="167"/>
      <c r="X62" s="167"/>
      <c r="Y62" s="167"/>
      <c r="Z62" s="167"/>
      <c r="AA62" s="167"/>
      <c r="AB62" s="167"/>
      <c r="AC62" s="167"/>
      <c r="AD62" s="167"/>
      <c r="AE62" s="167"/>
      <c r="AF62" s="167"/>
      <c r="AG62" s="168"/>
      <c r="AH62" s="86" t="str">
        <f>IF($BI60=7,DBCS(1&amp;"日～"&amp;7&amp;"日"),DBCS("前"&amp;DAY(EOMONTH($C58-1,0))-6+$BI60&amp;"日～"&amp;$BI60&amp;"日"))</f>
        <v>前２３日～１日</v>
      </c>
      <c r="AI62" s="45" t="str">
        <f>DBCS($BI60+1&amp;"日～"&amp;$BI60+7&amp;"日")</f>
        <v>２日～８日</v>
      </c>
      <c r="AJ62" s="45" t="str">
        <f>DBCS($BI60+8&amp;"日～"&amp;$BI60+14&amp;"日")</f>
        <v>９日～１５日</v>
      </c>
      <c r="AK62" s="45" t="str">
        <f>DBCS($BI60+15&amp;"日～"&amp;$BI60+21&amp;"日")</f>
        <v>１６日～２２日</v>
      </c>
      <c r="AL62" s="46" t="str">
        <f>IF(AND(BI60=7,BI63=0),"-",IF($BI65=3,"-",DBCS($BI60+22&amp;"日～"&amp;$BI60+28&amp;"日")))</f>
        <v>２３日～２９日</v>
      </c>
      <c r="AM62" s="177"/>
      <c r="AN62" s="178"/>
      <c r="AO62" s="179"/>
      <c r="AP62" s="182"/>
      <c r="AQ62" s="185"/>
      <c r="AR62" s="39">
        <f>COUNTIF(C63:AG64,"外")</f>
        <v>20</v>
      </c>
      <c r="AS62" s="40">
        <f ca="1">COUNTIF(OFFSET(C63,0,MAX(5-WEEKDAY(C58,3),0),1,MIN(7-WEEKDAY(C58,3),2)),"外")+COUNTIF(OFFSET(C63,0,MAX(5-WEEKDAY(C58,3),0)+7,1,2),"外")+COUNTIF(OFFSET(C63,0,MAX(5-WEEKDAY(C58,3),0)+14,1,2),"外")+COUNTIF(OFFSET(C63,0,MAX(5-WEEKDAY(C58,3),0)+21,1,2),"外")+IF(BI62-BI60&lt;27,0,COUNTIF(OFFSET(C63,0,BI60+26,1,MIN(7-BI63,2)),"外"))</f>
        <v>6</v>
      </c>
      <c r="AT62" s="186"/>
      <c r="AU62" s="156"/>
      <c r="AV62" s="170"/>
      <c r="AW62" s="156"/>
      <c r="AX62" s="170"/>
      <c r="AY62" s="170"/>
      <c r="AZ62" s="170"/>
      <c r="BA62" s="170"/>
      <c r="BB62" s="170"/>
      <c r="BC62" s="125"/>
      <c r="BD62" s="175"/>
      <c r="BE62" s="175"/>
      <c r="BF62" s="125"/>
      <c r="BG62" s="125"/>
      <c r="BH62" s="47" t="s">
        <v>109</v>
      </c>
      <c r="BI62" s="48">
        <f>DAY(EOMONTH(C58,0))</f>
        <v>31</v>
      </c>
      <c r="BJ62" s="125"/>
      <c r="BK62" s="125"/>
    </row>
    <row r="63" spans="1:63" s="18" customFormat="1" ht="29.1" customHeight="1">
      <c r="A63" s="52"/>
      <c r="B63" s="161" t="s">
        <v>88</v>
      </c>
      <c r="C63" s="233" t="s">
        <v>127</v>
      </c>
      <c r="D63" s="123"/>
      <c r="E63" s="123"/>
      <c r="F63" s="123"/>
      <c r="G63" s="123"/>
      <c r="H63" s="123"/>
      <c r="I63" s="123" t="s">
        <v>127</v>
      </c>
      <c r="J63" s="123" t="s">
        <v>127</v>
      </c>
      <c r="K63" s="123"/>
      <c r="L63" s="123"/>
      <c r="M63" s="123"/>
      <c r="N63" s="123" t="s">
        <v>102</v>
      </c>
      <c r="O63" s="123" t="s">
        <v>102</v>
      </c>
      <c r="P63" s="123" t="s">
        <v>102</v>
      </c>
      <c r="Q63" s="123" t="s">
        <v>102</v>
      </c>
      <c r="R63" s="123" t="s">
        <v>102</v>
      </c>
      <c r="S63" s="123" t="s">
        <v>102</v>
      </c>
      <c r="T63" s="123" t="s">
        <v>102</v>
      </c>
      <c r="U63" s="123" t="s">
        <v>102</v>
      </c>
      <c r="V63" s="123" t="s">
        <v>102</v>
      </c>
      <c r="W63" s="123" t="s">
        <v>102</v>
      </c>
      <c r="X63" s="123" t="s">
        <v>102</v>
      </c>
      <c r="Y63" s="123" t="s">
        <v>102</v>
      </c>
      <c r="Z63" s="123" t="s">
        <v>102</v>
      </c>
      <c r="AA63" s="123" t="s">
        <v>102</v>
      </c>
      <c r="AB63" s="123" t="s">
        <v>102</v>
      </c>
      <c r="AC63" s="123" t="s">
        <v>102</v>
      </c>
      <c r="AD63" s="123" t="s">
        <v>102</v>
      </c>
      <c r="AE63" s="123" t="s">
        <v>102</v>
      </c>
      <c r="AF63" s="123" t="s">
        <v>102</v>
      </c>
      <c r="AG63" s="143" t="s">
        <v>102</v>
      </c>
      <c r="AH63" s="53">
        <f ca="1">IF(BI60=7,COUNTIF(OFFSET($C63,0,0,1,$BI60),"○")+COUNTIF(OFFSET($C63,0,$BI60,1,7),"●"),COUNTIF(OFFSET($C63,0,0,1,$BI60),"○")+COUNTIF(OFFSET($C63,-10,DAY(EOMONTH(C58-1,0))-7+BI60,1,7-$BI60),"○")+COUNTIF(OFFSET(C63,0,BI60,1,7),"●"))</f>
        <v>2</v>
      </c>
      <c r="AI63" s="54">
        <f ca="1">COUNTIF(OFFSET($C63,0,$BI60,1,7),"○")+COUNTIF(OFFSET($C63,0,$BI60+7,1,7),"●")</f>
        <v>2</v>
      </c>
      <c r="AJ63" s="54">
        <f ca="1">COUNTIF(OFFSET($C63,0,$BI60+7,1,7),"○")+COUNTIF(OFFSET($C63,0,$BI60+14,1,7),"●")</f>
        <v>0</v>
      </c>
      <c r="AK63" s="54">
        <f ca="1">IF(BI65=3,COUNTIF(OFFSET($C63,0,$BI60+14,1,7),"○")+IFERROR(COUNTIF(OFFSET(C63,0,BI60+21,1,BI63),"●"),0)+COUNTIF(OFFSET(C63,10,0,1,7-BI63),"●"),COUNTIF(OFFSET($C63,0,$BI60+14,1,7),"○")+COUNTIF(OFFSET($C63,0,$BI60+21,1,7),"●"))</f>
        <v>0</v>
      </c>
      <c r="AL63" s="55">
        <f ca="1">IF((BI65+SIGN(BI60))&lt;5,"-",IF(BI63=0,COUNTIF(OFFSET(C63,0,BI60+21,1,7),"○")+COUNTIF(OFFSET(C63,10,0,1,7-BI63),"●"),COUNTIF(OFFSET(C63,0,BI60+21,1,7),"○")+COUNTIF(OFFSET(C63,0,BI60+28,1,BI63),"●")+COUNTIF(OFFSET(C63,10,1,7-BI63,),"●")))</f>
        <v>0</v>
      </c>
      <c r="AM63" s="145">
        <f>AY60</f>
        <v>3</v>
      </c>
      <c r="AN63" s="147">
        <f>IF(AU60=0,"対象外",AM63/AU60)</f>
        <v>0.27272727272727271</v>
      </c>
      <c r="AO63" s="149" t="str">
        <f ca="1">IF(AU60=0,"対象外",IF(AM63/AU60&gt;=0.285,"達成",IF(AM63&gt;=BF63,"達成※","未")))</f>
        <v>達成※</v>
      </c>
      <c r="AP63" s="151">
        <f>AZ60</f>
        <v>38</v>
      </c>
      <c r="AQ63" s="153">
        <f>IFERROR(AP63/AV60,"")</f>
        <v>0.2878787878787879</v>
      </c>
      <c r="AR63" s="39" t="s">
        <v>85</v>
      </c>
      <c r="AS63" s="40" t="s">
        <v>85</v>
      </c>
      <c r="AT63" s="186"/>
      <c r="AU63" s="156"/>
      <c r="AV63" s="170"/>
      <c r="AW63" s="156"/>
      <c r="AX63" s="170"/>
      <c r="AY63" s="170"/>
      <c r="AZ63" s="170"/>
      <c r="BA63" s="170"/>
      <c r="BB63" s="170"/>
      <c r="BC63" s="125"/>
      <c r="BD63" s="175"/>
      <c r="BE63" s="175"/>
      <c r="BF63" s="125">
        <f ca="1">IF(OR(BD61/AU60&lt;0.285,BD61=0),BD61,"-")</f>
        <v>3</v>
      </c>
      <c r="BG63" s="174">
        <f ca="1">IF(OR(BE61/AW60&lt;0.285,BE61=0),BE61,"-")</f>
        <v>3</v>
      </c>
      <c r="BH63" s="56" t="s">
        <v>110</v>
      </c>
      <c r="BI63" s="57">
        <f>MOD(BI62-BI60,7)</f>
        <v>2</v>
      </c>
      <c r="BJ63" s="125"/>
      <c r="BK63" s="125"/>
    </row>
    <row r="64" spans="1:63" s="18" customFormat="1" ht="29.1" customHeight="1">
      <c r="A64" s="52"/>
      <c r="B64" s="161"/>
      <c r="C64" s="239"/>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43"/>
      <c r="AH64" s="58" t="str">
        <f ca="1">IF(BI60=1,
IF((2-COUNTIF(OFFSET(C63,0,0,1,1),"外")-COUNTIF(OFFSET(C63,-10,BI52-1),"外"))&lt;=AH63,"達成","未"),
IF((2-COUNTIF(OFFSET(C63,0,MAX(5-WEEKDAY(C58,3),0),1,2),"外"))&lt;=AH63,"達成","未"))</f>
        <v>達成</v>
      </c>
      <c r="AI64" s="54" t="str">
        <f ca="1">IF((2-COUNTIF(OFFSET($C63,0,$BI60+5,1,2),"外"))&lt;=AI63,"達成","未")</f>
        <v>達成</v>
      </c>
      <c r="AJ64" s="54" t="str">
        <f ca="1">IF((2-COUNTIF(OFFSET($C63,0,$BI60+12,1,2),"外"))&lt;=AJ63,"達成","未")</f>
        <v>達成</v>
      </c>
      <c r="AK64" s="54" t="str">
        <f ca="1">IF((2-COUNTIF(OFFSET($C63,0,$BI60+19,1,2),"外"))&lt;=AK63,"達成","未")</f>
        <v>達成</v>
      </c>
      <c r="AL64" s="55" t="str">
        <f ca="1">IF((BI65+SIGN(BI60))&lt;5,"-",IF((2-COUNTIF(OFFSET($C63,0,$BI60+26,1,2),"外"))&lt;=AL63,"達成","未"))</f>
        <v>達成</v>
      </c>
      <c r="AM64" s="163"/>
      <c r="AN64" s="164"/>
      <c r="AO64" s="165"/>
      <c r="AP64" s="166"/>
      <c r="AQ64" s="187"/>
      <c r="AR64" s="188">
        <f>COUNTIF(C65:AG66,"外")</f>
        <v>20</v>
      </c>
      <c r="AS64" s="190">
        <f ca="1">COUNTIF(OFFSET(C65,0,MAX(5-WEEKDAY(C58,3),0),1,MIN(7-WEEKDAY(C58,3),2)),"外")+COUNTIF(OFFSET(C65,0,MAX(5-WEEKDAY(C58,3),0)+7,1,2),"外")+COUNTIF(OFFSET(C65,0,MAX(5-WEEKDAY(C58,3),0)+14,1,2),"外")+COUNTIF(OFFSET(C65,0,MAX(5-WEEKDAY(C58,3),0)+21,1,2),"外")+IF(BI62-BI60&lt;27,0,COUNTIF(OFFSET(C65,0,BI60+26,1,MIN(7-BI63,2)),"外"))</f>
        <v>6</v>
      </c>
      <c r="AT64" s="186"/>
      <c r="AU64" s="156"/>
      <c r="AV64" s="170"/>
      <c r="AW64" s="156"/>
      <c r="AX64" s="170"/>
      <c r="AY64" s="170"/>
      <c r="AZ64" s="170"/>
      <c r="BA64" s="170"/>
      <c r="BB64" s="170"/>
      <c r="BC64" s="125"/>
      <c r="BD64" s="175"/>
      <c r="BE64" s="175"/>
      <c r="BF64" s="125"/>
      <c r="BG64" s="175"/>
      <c r="BH64" s="59" t="s">
        <v>112</v>
      </c>
      <c r="BI64" s="57">
        <f>SIGN(BI60)+SIGN(BI63)+BI65</f>
        <v>6</v>
      </c>
      <c r="BJ64" s="125"/>
      <c r="BK64" s="125"/>
    </row>
    <row r="65" spans="1:63" s="18" customFormat="1" ht="29.1" customHeight="1">
      <c r="A65" s="52"/>
      <c r="B65" s="161" t="s">
        <v>137</v>
      </c>
      <c r="C65" s="123" t="s">
        <v>127</v>
      </c>
      <c r="D65" s="123"/>
      <c r="E65" s="123"/>
      <c r="F65" s="123"/>
      <c r="G65" s="123"/>
      <c r="H65" s="123"/>
      <c r="I65" s="123" t="s">
        <v>127</v>
      </c>
      <c r="J65" s="123" t="s">
        <v>127</v>
      </c>
      <c r="K65" s="123"/>
      <c r="L65" s="123"/>
      <c r="M65" s="123"/>
      <c r="N65" s="123" t="s">
        <v>102</v>
      </c>
      <c r="O65" s="123" t="s">
        <v>102</v>
      </c>
      <c r="P65" s="123" t="s">
        <v>102</v>
      </c>
      <c r="Q65" s="123" t="s">
        <v>102</v>
      </c>
      <c r="R65" s="123" t="s">
        <v>102</v>
      </c>
      <c r="S65" s="123" t="s">
        <v>102</v>
      </c>
      <c r="T65" s="123" t="s">
        <v>102</v>
      </c>
      <c r="U65" s="123" t="s">
        <v>102</v>
      </c>
      <c r="V65" s="123" t="s">
        <v>102</v>
      </c>
      <c r="W65" s="123" t="s">
        <v>102</v>
      </c>
      <c r="X65" s="123" t="s">
        <v>102</v>
      </c>
      <c r="Y65" s="123" t="s">
        <v>102</v>
      </c>
      <c r="Z65" s="123" t="s">
        <v>102</v>
      </c>
      <c r="AA65" s="123" t="s">
        <v>102</v>
      </c>
      <c r="AB65" s="123" t="s">
        <v>102</v>
      </c>
      <c r="AC65" s="123" t="s">
        <v>102</v>
      </c>
      <c r="AD65" s="123" t="s">
        <v>102</v>
      </c>
      <c r="AE65" s="123" t="s">
        <v>102</v>
      </c>
      <c r="AF65" s="123" t="s">
        <v>102</v>
      </c>
      <c r="AG65" s="143" t="s">
        <v>102</v>
      </c>
      <c r="AH65" s="53">
        <f ca="1">IF(BI60=7,COUNTIF(OFFSET($C65,0,0,1,$BI60),"○")+COUNTIF(OFFSET($C65,0,$BI60,1,7),"●"),COUNTIF(OFFSET($C65,0,0,1,$BI60),"○")+COUNTIF(OFFSET($C65,-10,DAY(EOMONTH(C58-1,0))-7+BI60,1,7-$BI60),"○")+COUNTIF(OFFSET(C65,0,BI60,1,7),"●"))</f>
        <v>2</v>
      </c>
      <c r="AI65" s="60">
        <f ca="1">COUNTIF(OFFSET($C65,0,$BI60,1,7),"○")+COUNTIF(OFFSET($C65,0,$BI60+7,1,7),"●")</f>
        <v>2</v>
      </c>
      <c r="AJ65" s="60">
        <f ca="1">COUNTIF(OFFSET($C65,0,$BI60+7,1,7),"○")+COUNTIF(OFFSET($C65,0,$BI60+14,1,7),"●")</f>
        <v>0</v>
      </c>
      <c r="AK65" s="60">
        <f ca="1">IF(BI65=3,COUNTIF(OFFSET($C65,0,$BI60+14,1,7),"○")+IFERROR(COUNTIF(OFFSET(C65,0,BI60+21,1,BI63),"●"),0)+COUNTIF(OFFSET(C65,10,0,1,7-BI63),"●"),COUNTIF(OFFSET($C65,0,$BI60+14,1,7),"○")+COUNTIF(OFFSET($C65,0,$BI60+21,1,7),"●"))</f>
        <v>0</v>
      </c>
      <c r="AL65" s="61">
        <f ca="1">IF((BI65+SIGN(BI60))&lt;5,"-",IF(BI63=0,COUNTIF(OFFSET(C65,0,BI60+21,1,7),"○")+COUNTIF(OFFSET(C65,10,0,1,7-BI63),"●"),COUNTIF(OFFSET(C65,0,BI60+21,1,7),"○")+COUNTIF(OFFSET(C65,0,BI60+28,1,BI63),"●")+COUNTIF(OFFSET(C65,10,1,7-BI63,),"●")))</f>
        <v>0</v>
      </c>
      <c r="AM65" s="145">
        <f>BA60</f>
        <v>3</v>
      </c>
      <c r="AN65" s="147">
        <f>IF(AW60=0,"対象外",AM65/AW60)</f>
        <v>0.27272727272727271</v>
      </c>
      <c r="AO65" s="149" t="str">
        <f ca="1">IF(AW60=0,"対象外",IF(AM65/AW60&gt;=0.285,"達成",IF(AM65&gt;=BG63,"達成※","未")))</f>
        <v>達成※</v>
      </c>
      <c r="AP65" s="151">
        <f>BB60</f>
        <v>38</v>
      </c>
      <c r="AQ65" s="153">
        <f>IFERROR(AP65/AX60,"")</f>
        <v>0.2878787878787879</v>
      </c>
      <c r="AR65" s="189"/>
      <c r="AS65" s="191"/>
      <c r="AT65" s="186"/>
      <c r="AU65" s="157"/>
      <c r="AV65" s="170"/>
      <c r="AW65" s="157"/>
      <c r="AX65" s="170"/>
      <c r="AY65" s="170"/>
      <c r="AZ65" s="170"/>
      <c r="BA65" s="170"/>
      <c r="BB65" s="170"/>
      <c r="BC65" s="125"/>
      <c r="BD65" s="176"/>
      <c r="BE65" s="176"/>
      <c r="BF65" s="125"/>
      <c r="BG65" s="176"/>
      <c r="BH65" s="63" t="s">
        <v>111</v>
      </c>
      <c r="BI65" s="64">
        <f>ROUNDDOWN((BI62-BI60)/7,0)</f>
        <v>4</v>
      </c>
      <c r="BJ65" s="125"/>
      <c r="BK65" s="125"/>
    </row>
    <row r="66" spans="1:63" s="18" customFormat="1" ht="29.1" customHeight="1" thickBot="1">
      <c r="A66" s="52"/>
      <c r="B66" s="162"/>
      <c r="C66" s="142"/>
      <c r="D66" s="142"/>
      <c r="E66" s="142"/>
      <c r="F66" s="142"/>
      <c r="G66" s="142"/>
      <c r="H66" s="142"/>
      <c r="I66" s="142"/>
      <c r="J66" s="142"/>
      <c r="K66" s="142"/>
      <c r="L66" s="142"/>
      <c r="M66" s="142"/>
      <c r="N66" s="142"/>
      <c r="O66" s="142"/>
      <c r="P66" s="142"/>
      <c r="Q66" s="142"/>
      <c r="R66" s="142"/>
      <c r="S66" s="142"/>
      <c r="T66" s="142"/>
      <c r="U66" s="142"/>
      <c r="V66" s="142"/>
      <c r="W66" s="142"/>
      <c r="X66" s="142"/>
      <c r="Y66" s="142"/>
      <c r="Z66" s="142"/>
      <c r="AA66" s="142"/>
      <c r="AB66" s="142"/>
      <c r="AC66" s="142"/>
      <c r="AD66" s="142"/>
      <c r="AE66" s="142"/>
      <c r="AF66" s="142"/>
      <c r="AG66" s="144"/>
      <c r="AH66" s="77" t="str">
        <f ca="1">IF(BI60=1,
IF((2-COUNTIF(OFFSET(C65,0,0,1,1),"外")-COUNTIF(OFFSET(C65,-10,BI52-1),"外"))&lt;=AH65,"達成","未"),
IF((2-COUNTIF(OFFSET(C65,0,MAX(5-WEEKDAY(C58,3),0),1,2),"外"))&lt;=AH65,"達成","未"))</f>
        <v>達成</v>
      </c>
      <c r="AI66" s="66" t="str">
        <f ca="1">IF((2-COUNTIF(OFFSET($C65,0,$BI60+5,1,2),"外"))&lt;=AI65,"達成","未")</f>
        <v>達成</v>
      </c>
      <c r="AJ66" s="66" t="str">
        <f ca="1">IF((2-COUNTIF(OFFSET($C65,0,$BI60+12,1,2),"外"))&lt;=AJ65,"達成","未")</f>
        <v>達成</v>
      </c>
      <c r="AK66" s="66" t="str">
        <f ca="1">IF((2-COUNTIF(OFFSET($C65,0,$BI60+19,1,2),"外"))&lt;=AK65,"達成","未")</f>
        <v>達成</v>
      </c>
      <c r="AL66" s="67" t="str">
        <f ca="1">IF((BI65+SIGN(BI60))&lt;5,"-",IF((2-COUNTIF(OFFSET($C65,0,$BI60+26,1,2),"外"))&lt;=AL65,"達成","未"))</f>
        <v>達成</v>
      </c>
      <c r="AM66" s="146"/>
      <c r="AN66" s="148"/>
      <c r="AO66" s="150"/>
      <c r="AP66" s="152"/>
      <c r="AQ66" s="154"/>
      <c r="AR66" s="68"/>
      <c r="AS66" s="68"/>
      <c r="AT66" s="22"/>
      <c r="AU66" s="22"/>
      <c r="AV66" s="22"/>
      <c r="AW66" s="22"/>
      <c r="AX66" s="22"/>
      <c r="AY66" s="22"/>
      <c r="AZ66" s="22"/>
      <c r="BA66" s="22"/>
      <c r="BB66" s="22"/>
      <c r="BC66" s="69"/>
      <c r="BD66" s="69"/>
      <c r="BE66" s="69"/>
      <c r="BF66" s="69"/>
      <c r="BG66" s="69"/>
      <c r="BH66" s="69"/>
      <c r="BI66" s="69"/>
      <c r="BJ66" s="69"/>
    </row>
    <row r="67" spans="1:63" ht="14.25" thickBot="1">
      <c r="A67" s="12"/>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Z67" s="16"/>
      <c r="BA67" s="16"/>
      <c r="BB67" s="16"/>
    </row>
    <row r="68" spans="1:63" ht="13.5" customHeight="1">
      <c r="A68" s="12"/>
      <c r="B68" s="29" t="s">
        <v>0</v>
      </c>
      <c r="C68" s="207">
        <f>DATE(YEAR(C58),MONTH(C58)+1,DAY(C58))</f>
        <v>46113</v>
      </c>
      <c r="D68" s="207"/>
      <c r="E68" s="207"/>
      <c r="F68" s="207"/>
      <c r="G68" s="207"/>
      <c r="H68" s="207"/>
      <c r="I68" s="207"/>
      <c r="J68" s="207"/>
      <c r="K68" s="207"/>
      <c r="L68" s="207"/>
      <c r="M68" s="207"/>
      <c r="N68" s="207"/>
      <c r="O68" s="207"/>
      <c r="P68" s="207"/>
      <c r="Q68" s="207"/>
      <c r="R68" s="207"/>
      <c r="S68" s="207"/>
      <c r="T68" s="207"/>
      <c r="U68" s="207"/>
      <c r="V68" s="207"/>
      <c r="W68" s="207"/>
      <c r="X68" s="207"/>
      <c r="Y68" s="207"/>
      <c r="Z68" s="207"/>
      <c r="AA68" s="207"/>
      <c r="AB68" s="207"/>
      <c r="AC68" s="207"/>
      <c r="AD68" s="207"/>
      <c r="AE68" s="207"/>
      <c r="AF68" s="207"/>
      <c r="AG68" s="208"/>
      <c r="AH68" s="256" t="s">
        <v>135</v>
      </c>
      <c r="AI68" s="257"/>
      <c r="AJ68" s="257"/>
      <c r="AK68" s="257"/>
      <c r="AL68" s="258"/>
      <c r="AM68" s="215" t="s">
        <v>50</v>
      </c>
      <c r="AN68" s="216"/>
      <c r="AO68" s="217"/>
      <c r="AP68" s="221" t="s">
        <v>11</v>
      </c>
      <c r="AQ68" s="222"/>
      <c r="AR68" s="199" t="s">
        <v>113</v>
      </c>
      <c r="AS68" s="202" t="s">
        <v>114</v>
      </c>
      <c r="AT68" s="205" t="s">
        <v>15</v>
      </c>
      <c r="AU68" s="155" t="s">
        <v>115</v>
      </c>
      <c r="AV68" s="197" t="s">
        <v>116</v>
      </c>
      <c r="AW68" s="155" t="s">
        <v>118</v>
      </c>
      <c r="AX68" s="197" t="s">
        <v>117</v>
      </c>
      <c r="AY68" s="155" t="s">
        <v>80</v>
      </c>
      <c r="AZ68" s="155" t="s">
        <v>81</v>
      </c>
      <c r="BA68" s="30" t="s">
        <v>82</v>
      </c>
      <c r="BB68" s="30" t="s">
        <v>83</v>
      </c>
      <c r="BC68" s="170" t="s">
        <v>52</v>
      </c>
      <c r="BD68" s="197" t="s">
        <v>119</v>
      </c>
      <c r="BE68" s="197" t="s">
        <v>120</v>
      </c>
      <c r="BF68" s="170" t="s">
        <v>121</v>
      </c>
      <c r="BG68" s="170" t="s">
        <v>122</v>
      </c>
      <c r="BH68" s="31"/>
      <c r="BI68" s="192" t="s">
        <v>100</v>
      </c>
      <c r="BJ68" s="170" t="s">
        <v>61</v>
      </c>
      <c r="BK68" s="125" t="s">
        <v>89</v>
      </c>
    </row>
    <row r="69" spans="1:63">
      <c r="A69" s="12"/>
      <c r="B69" s="32" t="s">
        <v>1</v>
      </c>
      <c r="C69" s="33">
        <f>DATE(YEAR(C68),MONTH(C68),DAY(C68))</f>
        <v>46113</v>
      </c>
      <c r="D69" s="33">
        <f>IF(MONTH(DATE(YEAR(C69),MONTH(C69),DAY(C69)+1))=MONTH($C68),DATE(YEAR(C69),MONTH(C69),DAY(C69)+1),"")</f>
        <v>46114</v>
      </c>
      <c r="E69" s="33">
        <f t="shared" ref="E69:AG69" si="13">IF(MONTH(DATE(YEAR(D69),MONTH(D69),DAY(D69)+1))=MONTH($C68),DATE(YEAR(D69),MONTH(D69),DAY(D69)+1),"")</f>
        <v>46115</v>
      </c>
      <c r="F69" s="33">
        <f t="shared" si="13"/>
        <v>46116</v>
      </c>
      <c r="G69" s="33">
        <f t="shared" si="13"/>
        <v>46117</v>
      </c>
      <c r="H69" s="33">
        <f t="shared" si="13"/>
        <v>46118</v>
      </c>
      <c r="I69" s="33">
        <f t="shared" si="13"/>
        <v>46119</v>
      </c>
      <c r="J69" s="33">
        <f t="shared" si="13"/>
        <v>46120</v>
      </c>
      <c r="K69" s="33">
        <f t="shared" si="13"/>
        <v>46121</v>
      </c>
      <c r="L69" s="33">
        <f t="shared" si="13"/>
        <v>46122</v>
      </c>
      <c r="M69" s="33">
        <f t="shared" si="13"/>
        <v>46123</v>
      </c>
      <c r="N69" s="33">
        <f t="shared" si="13"/>
        <v>46124</v>
      </c>
      <c r="O69" s="33">
        <f t="shared" si="13"/>
        <v>46125</v>
      </c>
      <c r="P69" s="33">
        <f t="shared" si="13"/>
        <v>46126</v>
      </c>
      <c r="Q69" s="33">
        <f t="shared" si="13"/>
        <v>46127</v>
      </c>
      <c r="R69" s="33">
        <f t="shared" si="13"/>
        <v>46128</v>
      </c>
      <c r="S69" s="33">
        <f t="shared" si="13"/>
        <v>46129</v>
      </c>
      <c r="T69" s="33">
        <f t="shared" si="13"/>
        <v>46130</v>
      </c>
      <c r="U69" s="33">
        <f t="shared" si="13"/>
        <v>46131</v>
      </c>
      <c r="V69" s="33">
        <f t="shared" si="13"/>
        <v>46132</v>
      </c>
      <c r="W69" s="33">
        <f t="shared" si="13"/>
        <v>46133</v>
      </c>
      <c r="X69" s="33">
        <f t="shared" si="13"/>
        <v>46134</v>
      </c>
      <c r="Y69" s="33">
        <f t="shared" si="13"/>
        <v>46135</v>
      </c>
      <c r="Z69" s="33">
        <f t="shared" si="13"/>
        <v>46136</v>
      </c>
      <c r="AA69" s="33">
        <f t="shared" si="13"/>
        <v>46137</v>
      </c>
      <c r="AB69" s="33">
        <f t="shared" si="13"/>
        <v>46138</v>
      </c>
      <c r="AC69" s="33">
        <f t="shared" si="13"/>
        <v>46139</v>
      </c>
      <c r="AD69" s="33">
        <f t="shared" si="13"/>
        <v>46140</v>
      </c>
      <c r="AE69" s="33">
        <f t="shared" si="13"/>
        <v>46141</v>
      </c>
      <c r="AF69" s="33">
        <f t="shared" si="13"/>
        <v>46142</v>
      </c>
      <c r="AG69" s="74" t="str">
        <f t="shared" si="13"/>
        <v/>
      </c>
      <c r="AH69" s="259"/>
      <c r="AI69" s="260"/>
      <c r="AJ69" s="260"/>
      <c r="AK69" s="260"/>
      <c r="AL69" s="261"/>
      <c r="AM69" s="218"/>
      <c r="AN69" s="219"/>
      <c r="AO69" s="220"/>
      <c r="AP69" s="223"/>
      <c r="AQ69" s="224"/>
      <c r="AR69" s="200"/>
      <c r="AS69" s="203"/>
      <c r="AT69" s="206"/>
      <c r="AU69" s="157"/>
      <c r="AV69" s="137"/>
      <c r="AW69" s="157"/>
      <c r="AX69" s="137"/>
      <c r="AY69" s="157"/>
      <c r="AZ69" s="157"/>
      <c r="BA69" s="35" t="s">
        <v>78</v>
      </c>
      <c r="BB69" s="35" t="s">
        <v>79</v>
      </c>
      <c r="BC69" s="170"/>
      <c r="BD69" s="198"/>
      <c r="BE69" s="198"/>
      <c r="BF69" s="125"/>
      <c r="BG69" s="125"/>
      <c r="BH69" s="36"/>
      <c r="BI69" s="193"/>
      <c r="BJ69" s="170"/>
      <c r="BK69" s="125"/>
    </row>
    <row r="70" spans="1:63" ht="12.95" customHeight="1">
      <c r="A70" s="12"/>
      <c r="B70" s="32" t="s">
        <v>2</v>
      </c>
      <c r="C70" s="37" t="str">
        <f t="shared" ref="C70:AG70" si="14">TEXT(C69,"aaa")</f>
        <v>水</v>
      </c>
      <c r="D70" s="37" t="str">
        <f t="shared" si="14"/>
        <v>木</v>
      </c>
      <c r="E70" s="37" t="str">
        <f t="shared" si="14"/>
        <v>金</v>
      </c>
      <c r="F70" s="37" t="str">
        <f t="shared" si="14"/>
        <v>土</v>
      </c>
      <c r="G70" s="37" t="str">
        <f t="shared" si="14"/>
        <v>日</v>
      </c>
      <c r="H70" s="37" t="str">
        <f t="shared" si="14"/>
        <v>月</v>
      </c>
      <c r="I70" s="37" t="str">
        <f t="shared" si="14"/>
        <v>火</v>
      </c>
      <c r="J70" s="37" t="str">
        <f t="shared" si="14"/>
        <v>水</v>
      </c>
      <c r="K70" s="37" t="str">
        <f t="shared" si="14"/>
        <v>木</v>
      </c>
      <c r="L70" s="37" t="str">
        <f t="shared" si="14"/>
        <v>金</v>
      </c>
      <c r="M70" s="37" t="str">
        <f t="shared" si="14"/>
        <v>土</v>
      </c>
      <c r="N70" s="37" t="str">
        <f t="shared" si="14"/>
        <v>日</v>
      </c>
      <c r="O70" s="37" t="str">
        <f t="shared" si="14"/>
        <v>月</v>
      </c>
      <c r="P70" s="37" t="str">
        <f t="shared" si="14"/>
        <v>火</v>
      </c>
      <c r="Q70" s="37" t="str">
        <f t="shared" si="14"/>
        <v>水</v>
      </c>
      <c r="R70" s="37" t="str">
        <f t="shared" si="14"/>
        <v>木</v>
      </c>
      <c r="S70" s="37" t="str">
        <f t="shared" si="14"/>
        <v>金</v>
      </c>
      <c r="T70" s="37" t="str">
        <f t="shared" si="14"/>
        <v>土</v>
      </c>
      <c r="U70" s="37" t="str">
        <f t="shared" si="14"/>
        <v>日</v>
      </c>
      <c r="V70" s="37" t="str">
        <f t="shared" si="14"/>
        <v>月</v>
      </c>
      <c r="W70" s="37" t="str">
        <f t="shared" si="14"/>
        <v>火</v>
      </c>
      <c r="X70" s="37" t="str">
        <f t="shared" si="14"/>
        <v>水</v>
      </c>
      <c r="Y70" s="37" t="str">
        <f t="shared" si="14"/>
        <v>木</v>
      </c>
      <c r="Z70" s="37" t="str">
        <f t="shared" si="14"/>
        <v>金</v>
      </c>
      <c r="AA70" s="37" t="str">
        <f t="shared" si="14"/>
        <v>土</v>
      </c>
      <c r="AB70" s="37" t="str">
        <f t="shared" si="14"/>
        <v>日</v>
      </c>
      <c r="AC70" s="37" t="str">
        <f t="shared" si="14"/>
        <v>月</v>
      </c>
      <c r="AD70" s="37" t="str">
        <f t="shared" si="14"/>
        <v>火</v>
      </c>
      <c r="AE70" s="37" t="str">
        <f t="shared" si="14"/>
        <v>水</v>
      </c>
      <c r="AF70" s="37" t="str">
        <f t="shared" si="14"/>
        <v>木</v>
      </c>
      <c r="AG70" s="75" t="str">
        <f t="shared" si="14"/>
        <v/>
      </c>
      <c r="AH70" s="194" t="s">
        <v>90</v>
      </c>
      <c r="AI70" s="195" t="s">
        <v>91</v>
      </c>
      <c r="AJ70" s="195" t="s">
        <v>92</v>
      </c>
      <c r="AK70" s="195" t="s">
        <v>93</v>
      </c>
      <c r="AL70" s="196" t="s">
        <v>94</v>
      </c>
      <c r="AM70" s="177" t="s">
        <v>44</v>
      </c>
      <c r="AN70" s="178" t="s">
        <v>12</v>
      </c>
      <c r="AO70" s="179" t="s">
        <v>51</v>
      </c>
      <c r="AP70" s="180" t="s">
        <v>44</v>
      </c>
      <c r="AQ70" s="183" t="s">
        <v>13</v>
      </c>
      <c r="AR70" s="201"/>
      <c r="AS70" s="204"/>
      <c r="AT70" s="186">
        <f>COUNT(C69:AG69)</f>
        <v>30</v>
      </c>
      <c r="AU70" s="155">
        <f>AT70-AR72</f>
        <v>30</v>
      </c>
      <c r="AV70" s="170">
        <f>SUM(AU$8:AU73)</f>
        <v>162</v>
      </c>
      <c r="AW70" s="155">
        <f>AT70-AR74</f>
        <v>30</v>
      </c>
      <c r="AX70" s="170">
        <f>SUM(AW$8:AW73)</f>
        <v>162</v>
      </c>
      <c r="AY70" s="170">
        <f>COUNTIF(C73:AG73,"○")+COUNTIF(C73:AG73,"●")</f>
        <v>0</v>
      </c>
      <c r="AZ70" s="170">
        <f>SUM(AY$9:AY74)</f>
        <v>38</v>
      </c>
      <c r="BA70" s="170">
        <f>COUNTIF(C75:AG75,"○")+COUNTIF(C75:AG75,"●")</f>
        <v>0</v>
      </c>
      <c r="BB70" s="170">
        <f>SUM(BA$10:BA75)</f>
        <v>38</v>
      </c>
      <c r="BC70" s="125">
        <f>COUNTIF(C70:AG70,"土")+COUNTIF(C70:AG70,"日")</f>
        <v>8</v>
      </c>
      <c r="BD70" s="137"/>
      <c r="BE70" s="137"/>
      <c r="BF70" s="125" t="str">
        <f ca="1">IF(OR(BD71/AU70&lt;0.285,BD71=0),"特例","特例なし")</f>
        <v>特例</v>
      </c>
      <c r="BG70" s="125" t="str">
        <f ca="1">IF(OR(BE71/AW70&lt;0.285,BE71=0),"特例","特例なし")</f>
        <v>特例</v>
      </c>
      <c r="BH70" s="171" t="s">
        <v>108</v>
      </c>
      <c r="BI70" s="232">
        <f>ABS(IF(WEEKDAY(C68,3)=0,7,WEEKDAY(C68,3)-7))</f>
        <v>5</v>
      </c>
      <c r="BJ70" s="125">
        <f ca="1">IF($AO$340="計画",IF(AU70=0,1,IF(AO73="達成",1,IF(AO73="達成※",1,0))),IF(AW70=0,1,IF(AO75="達成",1,IF(AO75="達成※",1,0))))</f>
        <v>0</v>
      </c>
      <c r="BK70" s="125">
        <f ca="1">IF($AO$340="計画",IF(COUNTIF(AH74:AL74,"未")=0,1,0),IF(COUNTIF(AH76:AL76,"未")=0,1,0))</f>
        <v>0</v>
      </c>
    </row>
    <row r="71" spans="1:63" ht="35.1" customHeight="1">
      <c r="A71" s="12"/>
      <c r="B71" s="169" t="s">
        <v>3</v>
      </c>
      <c r="C71" s="167" t="str">
        <f>IFERROR(VLOOKUP(C69,祝日一覧!$A:$C,3,FALSE),"")</f>
        <v/>
      </c>
      <c r="D71" s="167" t="str">
        <f>IFERROR(VLOOKUP(D69,祝日一覧!$A:$C,3,FALSE),"")</f>
        <v/>
      </c>
      <c r="E71" s="167" t="str">
        <f>IFERROR(VLOOKUP(E69,祝日一覧!$A:$C,3,FALSE),"")</f>
        <v/>
      </c>
      <c r="F71" s="167" t="str">
        <f>IFERROR(VLOOKUP(F69,祝日一覧!$A:$C,3,FALSE),"")</f>
        <v/>
      </c>
      <c r="G71" s="167" t="str">
        <f>IFERROR(VLOOKUP(G69,祝日一覧!$A:$C,3,FALSE),"")</f>
        <v/>
      </c>
      <c r="H71" s="167" t="str">
        <f>IFERROR(VLOOKUP(H69,祝日一覧!$A:$C,3,FALSE),"")</f>
        <v/>
      </c>
      <c r="I71" s="167" t="str">
        <f>IFERROR(VLOOKUP(I69,祝日一覧!$A:$C,3,FALSE),"")</f>
        <v/>
      </c>
      <c r="J71" s="167" t="str">
        <f>IFERROR(VLOOKUP(J69,祝日一覧!$A:$C,3,FALSE),"")</f>
        <v/>
      </c>
      <c r="K71" s="167" t="str">
        <f>IFERROR(VLOOKUP(K69,祝日一覧!$A:$C,3,FALSE),"")</f>
        <v/>
      </c>
      <c r="L71" s="167" t="str">
        <f>IFERROR(VLOOKUP(L69,祝日一覧!$A:$C,3,FALSE),"")</f>
        <v/>
      </c>
      <c r="M71" s="167" t="str">
        <f>IFERROR(VLOOKUP(M69,祝日一覧!$A:$C,3,FALSE),"")</f>
        <v/>
      </c>
      <c r="N71" s="167" t="str">
        <f>IFERROR(VLOOKUP(N69,祝日一覧!$A:$C,3,FALSE),"")</f>
        <v/>
      </c>
      <c r="O71" s="167" t="str">
        <f>IFERROR(VLOOKUP(O69,祝日一覧!$A:$C,3,FALSE),"")</f>
        <v/>
      </c>
      <c r="P71" s="167" t="str">
        <f>IFERROR(VLOOKUP(P69,祝日一覧!$A:$C,3,FALSE),"")</f>
        <v/>
      </c>
      <c r="Q71" s="167" t="str">
        <f>IFERROR(VLOOKUP(Q69,祝日一覧!$A:$C,3,FALSE),"")</f>
        <v/>
      </c>
      <c r="R71" s="167" t="str">
        <f>IFERROR(VLOOKUP(R69,祝日一覧!$A:$C,3,FALSE),"")</f>
        <v/>
      </c>
      <c r="S71" s="167" t="str">
        <f>IFERROR(VLOOKUP(S69,祝日一覧!$A:$C,3,FALSE),"")</f>
        <v/>
      </c>
      <c r="T71" s="167" t="str">
        <f>IFERROR(VLOOKUP(T69,祝日一覧!$A:$C,3,FALSE),"")</f>
        <v/>
      </c>
      <c r="U71" s="167" t="str">
        <f>IFERROR(VLOOKUP(U69,祝日一覧!$A:$C,3,FALSE),"")</f>
        <v/>
      </c>
      <c r="V71" s="167" t="str">
        <f>IFERROR(VLOOKUP(V69,祝日一覧!$A:$C,3,FALSE),"")</f>
        <v/>
      </c>
      <c r="W71" s="167" t="str">
        <f>IFERROR(VLOOKUP(W69,祝日一覧!$A:$C,3,FALSE),"")</f>
        <v/>
      </c>
      <c r="X71" s="167" t="str">
        <f>IFERROR(VLOOKUP(X69,祝日一覧!$A:$C,3,FALSE),"")</f>
        <v/>
      </c>
      <c r="Y71" s="167" t="str">
        <f>IFERROR(VLOOKUP(Y69,祝日一覧!$A:$C,3,FALSE),"")</f>
        <v/>
      </c>
      <c r="Z71" s="167" t="str">
        <f>IFERROR(VLOOKUP(Z69,祝日一覧!$A:$C,3,FALSE),"")</f>
        <v/>
      </c>
      <c r="AA71" s="167" t="str">
        <f>IFERROR(VLOOKUP(AA69,祝日一覧!$A:$C,3,FALSE),"")</f>
        <v/>
      </c>
      <c r="AB71" s="167" t="str">
        <f>IFERROR(VLOOKUP(AB69,祝日一覧!$A:$C,3,FALSE),"")</f>
        <v/>
      </c>
      <c r="AC71" s="167" t="str">
        <f>IFERROR(VLOOKUP(AC69,祝日一覧!$A:$C,3,FALSE),"")</f>
        <v/>
      </c>
      <c r="AD71" s="167" t="str">
        <f>IFERROR(VLOOKUP(AD69,祝日一覧!$A:$C,3,FALSE),"")</f>
        <v/>
      </c>
      <c r="AE71" s="167" t="str">
        <f>IFERROR(VLOOKUP(AE69,祝日一覧!$A:$C,3,FALSE),"")</f>
        <v>昭和の日</v>
      </c>
      <c r="AF71" s="167" t="str">
        <f>IFERROR(VLOOKUP(AF69,祝日一覧!$A:$C,3,FALSE),"")</f>
        <v/>
      </c>
      <c r="AG71" s="168" t="str">
        <f>IFERROR(VLOOKUP(AG69,祝日一覧!$A:$C,3,FALSE),"")</f>
        <v/>
      </c>
      <c r="AH71" s="194"/>
      <c r="AI71" s="195"/>
      <c r="AJ71" s="195"/>
      <c r="AK71" s="195"/>
      <c r="AL71" s="196"/>
      <c r="AM71" s="177"/>
      <c r="AN71" s="178"/>
      <c r="AO71" s="179"/>
      <c r="AP71" s="181"/>
      <c r="AQ71" s="184"/>
      <c r="AR71" s="39" t="s">
        <v>84</v>
      </c>
      <c r="AS71" s="40" t="s">
        <v>84</v>
      </c>
      <c r="AT71" s="186"/>
      <c r="AU71" s="156"/>
      <c r="AV71" s="170"/>
      <c r="AW71" s="156"/>
      <c r="AX71" s="170"/>
      <c r="AY71" s="170"/>
      <c r="AZ71" s="170"/>
      <c r="BA71" s="170"/>
      <c r="BB71" s="170"/>
      <c r="BC71" s="125"/>
      <c r="BD71" s="174">
        <f ca="1">BC70-AS72</f>
        <v>8</v>
      </c>
      <c r="BE71" s="174">
        <f ca="1">BC70-AS74</f>
        <v>8</v>
      </c>
      <c r="BF71" s="125"/>
      <c r="BG71" s="125"/>
      <c r="BH71" s="172"/>
      <c r="BI71" s="232">
        <f>WEEKDAY(C67,3)</f>
        <v>5</v>
      </c>
      <c r="BJ71" s="125"/>
      <c r="BK71" s="125"/>
    </row>
    <row r="72" spans="1:63" s="51" customFormat="1" ht="82.5" customHeight="1">
      <c r="A72" s="43"/>
      <c r="B72" s="169"/>
      <c r="C72" s="167"/>
      <c r="D72" s="167"/>
      <c r="E72" s="167"/>
      <c r="F72" s="167"/>
      <c r="G72" s="167"/>
      <c r="H72" s="167"/>
      <c r="I72" s="167"/>
      <c r="J72" s="167"/>
      <c r="K72" s="167"/>
      <c r="L72" s="167"/>
      <c r="M72" s="167"/>
      <c r="N72" s="167"/>
      <c r="O72" s="167"/>
      <c r="P72" s="167"/>
      <c r="Q72" s="167"/>
      <c r="R72" s="167"/>
      <c r="S72" s="167"/>
      <c r="T72" s="167"/>
      <c r="U72" s="167"/>
      <c r="V72" s="167"/>
      <c r="W72" s="167"/>
      <c r="X72" s="167"/>
      <c r="Y72" s="167"/>
      <c r="Z72" s="167"/>
      <c r="AA72" s="167"/>
      <c r="AB72" s="167"/>
      <c r="AC72" s="167"/>
      <c r="AD72" s="167"/>
      <c r="AE72" s="167"/>
      <c r="AF72" s="167"/>
      <c r="AG72" s="168"/>
      <c r="AH72" s="86" t="str">
        <f>IF($BI70=7,DBCS(1&amp;"日～"&amp;7&amp;"日"),DBCS("前"&amp;DAY(EOMONTH($C68-1,0))-6+$BI70&amp;"日～"&amp;$BI70&amp;"日"))</f>
        <v>前３０日～５日</v>
      </c>
      <c r="AI72" s="45" t="str">
        <f>DBCS($BI70+1&amp;"日～"&amp;$BI70+7&amp;"日")</f>
        <v>６日～１２日</v>
      </c>
      <c r="AJ72" s="45" t="str">
        <f>DBCS($BI70+8&amp;"日～"&amp;$BI70+14&amp;"日")</f>
        <v>１３日～１９日</v>
      </c>
      <c r="AK72" s="45" t="str">
        <f>DBCS($BI70+15&amp;"日～"&amp;$BI70+21&amp;"日")</f>
        <v>２０日～２６日</v>
      </c>
      <c r="AL72" s="46" t="str">
        <f>IF(AND(BI70=7,BI73=0),"-",IF($BI75=3,"-",DBCS($BI70+22&amp;"日～"&amp;$BI70+28&amp;"日")))</f>
        <v>-</v>
      </c>
      <c r="AM72" s="177"/>
      <c r="AN72" s="178"/>
      <c r="AO72" s="179"/>
      <c r="AP72" s="182"/>
      <c r="AQ72" s="185"/>
      <c r="AR72" s="39">
        <f>COUNTIF(C73:AG74,"外")</f>
        <v>0</v>
      </c>
      <c r="AS72" s="40">
        <f ca="1">COUNTIF(OFFSET(C73,0,MAX(5-WEEKDAY(C68,3),0),1,MIN(7-WEEKDAY(C68,3),2)),"外")+COUNTIF(OFFSET(C73,0,MAX(5-WEEKDAY(C68,3),0)+7,1,2),"外")+COUNTIF(OFFSET(C73,0,MAX(5-WEEKDAY(C68,3),0)+14,1,2),"外")+COUNTIF(OFFSET(C73,0,MAX(5-WEEKDAY(C68,3),0)+21,1,2),"外")+IF(BI72-BI70&lt;27,0,COUNTIF(OFFSET(C73,0,BI70+26,1,MIN(7-BI73,2)),"外"))</f>
        <v>0</v>
      </c>
      <c r="AT72" s="186"/>
      <c r="AU72" s="156"/>
      <c r="AV72" s="170"/>
      <c r="AW72" s="156"/>
      <c r="AX72" s="170"/>
      <c r="AY72" s="170"/>
      <c r="AZ72" s="170"/>
      <c r="BA72" s="170"/>
      <c r="BB72" s="170"/>
      <c r="BC72" s="125"/>
      <c r="BD72" s="175"/>
      <c r="BE72" s="175"/>
      <c r="BF72" s="125"/>
      <c r="BG72" s="125"/>
      <c r="BH72" s="47" t="s">
        <v>109</v>
      </c>
      <c r="BI72" s="48">
        <f>DAY(EOMONTH(C68,0))</f>
        <v>30</v>
      </c>
      <c r="BJ72" s="125"/>
      <c r="BK72" s="125"/>
    </row>
    <row r="73" spans="1:63" s="18" customFormat="1" ht="29.1" customHeight="1">
      <c r="A73" s="52"/>
      <c r="B73" s="161" t="s">
        <v>88</v>
      </c>
      <c r="C73" s="123"/>
      <c r="D73" s="123"/>
      <c r="E73" s="123"/>
      <c r="F73" s="123"/>
      <c r="G73" s="123"/>
      <c r="H73" s="123"/>
      <c r="I73" s="123"/>
      <c r="J73" s="123"/>
      <c r="K73" s="123"/>
      <c r="L73" s="123"/>
      <c r="M73" s="123"/>
      <c r="N73" s="123"/>
      <c r="O73" s="123"/>
      <c r="P73" s="123"/>
      <c r="Q73" s="123"/>
      <c r="R73" s="123"/>
      <c r="S73" s="123"/>
      <c r="T73" s="123"/>
      <c r="U73" s="123"/>
      <c r="V73" s="123"/>
      <c r="W73" s="123"/>
      <c r="X73" s="123"/>
      <c r="Y73" s="123"/>
      <c r="Z73" s="123"/>
      <c r="AA73" s="123"/>
      <c r="AB73" s="123"/>
      <c r="AC73" s="123"/>
      <c r="AD73" s="123"/>
      <c r="AE73" s="123"/>
      <c r="AF73" s="123"/>
      <c r="AG73" s="143"/>
      <c r="AH73" s="53">
        <f ca="1">IF(BI70=7,COUNTIF(OFFSET($C73,0,0,1,$BI70),"○")+COUNTIF(OFFSET($C73,0,$BI70,1,7),"●"),COUNTIF(OFFSET($C73,0,0,1,$BI70),"○")+COUNTIF(OFFSET($C73,-10,DAY(EOMONTH(C68-1,0))-7+BI70,1,7-$BI70),"○")+COUNTIF(OFFSET(C73,0,BI70,1,7),"●"))</f>
        <v>0</v>
      </c>
      <c r="AI73" s="54">
        <f ca="1">COUNTIF(OFFSET($C73,0,$BI70,1,7),"○")+COUNTIF(OFFSET($C73,0,$BI70+7,1,7),"●")</f>
        <v>0</v>
      </c>
      <c r="AJ73" s="54">
        <f ca="1">COUNTIF(OFFSET($C73,0,$BI70+7,1,7),"○")+COUNTIF(OFFSET($C73,0,$BI70+14,1,7),"●")</f>
        <v>0</v>
      </c>
      <c r="AK73" s="54">
        <f ca="1">IF(BI75=3,COUNTIF(OFFSET($C73,0,$BI70+14,1,7),"○")+IFERROR(COUNTIF(OFFSET(C73,0,BI70+21,1,BI73),"●"),0)+COUNTIF(OFFSET(C73,10,0,1,7-BI73),"●"),COUNTIF(OFFSET($C73,0,$BI70+14,1,7),"○")+COUNTIF(OFFSET($C73,0,$BI70+21,1,7),"●"))</f>
        <v>0</v>
      </c>
      <c r="AL73" s="55" t="str">
        <f ca="1">IF((BI75+SIGN(BI70))&lt;5,"-",IF(BI73=0,COUNTIF(OFFSET(C73,0,BI70+21,1,7),"○")+COUNTIF(OFFSET(C73,10,0,1,7-BI73),"●"),COUNTIF(OFFSET(C73,0,BI70+21,1,7),"○")+COUNTIF(OFFSET(C73,0,BI70+28,1,BI73),"●")+COUNTIF(OFFSET(C73,10,1,7-BI73,),"●")))</f>
        <v>-</v>
      </c>
      <c r="AM73" s="145">
        <f>AY70</f>
        <v>0</v>
      </c>
      <c r="AN73" s="147">
        <f>IF(AU70=0,"対象外",AM73/AU70)</f>
        <v>0</v>
      </c>
      <c r="AO73" s="149" t="str">
        <f ca="1">IF(AU70=0,"対象外",IF(AM73/AU70&gt;=0.285,"達成",IF(AM73&gt;=BF73,"達成※","未")))</f>
        <v>未</v>
      </c>
      <c r="AP73" s="151">
        <f>AZ70</f>
        <v>38</v>
      </c>
      <c r="AQ73" s="153">
        <f>IFERROR(AP73/AV70,"")</f>
        <v>0.23456790123456789</v>
      </c>
      <c r="AR73" s="39" t="s">
        <v>85</v>
      </c>
      <c r="AS73" s="40" t="s">
        <v>85</v>
      </c>
      <c r="AT73" s="186"/>
      <c r="AU73" s="156"/>
      <c r="AV73" s="170"/>
      <c r="AW73" s="156"/>
      <c r="AX73" s="170"/>
      <c r="AY73" s="170"/>
      <c r="AZ73" s="170"/>
      <c r="BA73" s="170"/>
      <c r="BB73" s="170"/>
      <c r="BC73" s="125"/>
      <c r="BD73" s="175"/>
      <c r="BE73" s="175"/>
      <c r="BF73" s="125">
        <f ca="1">IF(OR(BD71/AU70&lt;0.285,BD71=0),BD71,"-")</f>
        <v>8</v>
      </c>
      <c r="BG73" s="174">
        <f ca="1">IF(OR(BE71/AW70&lt;0.285,BE71=0),BE71,"-")</f>
        <v>8</v>
      </c>
      <c r="BH73" s="56" t="s">
        <v>110</v>
      </c>
      <c r="BI73" s="57">
        <f>MOD(BI72-BI70,7)</f>
        <v>4</v>
      </c>
      <c r="BJ73" s="125"/>
      <c r="BK73" s="125"/>
    </row>
    <row r="74" spans="1:63" s="18" customFormat="1" ht="29.1" customHeight="1">
      <c r="A74" s="52"/>
      <c r="B74" s="161"/>
      <c r="C74" s="123"/>
      <c r="D74" s="123"/>
      <c r="E74" s="123"/>
      <c r="F74" s="123"/>
      <c r="G74" s="123"/>
      <c r="H74" s="123"/>
      <c r="I74" s="123"/>
      <c r="J74" s="123"/>
      <c r="K74" s="123"/>
      <c r="L74" s="123"/>
      <c r="M74" s="123"/>
      <c r="N74" s="123"/>
      <c r="O74" s="123"/>
      <c r="P74" s="123"/>
      <c r="Q74" s="123"/>
      <c r="R74" s="123"/>
      <c r="S74" s="123"/>
      <c r="T74" s="123"/>
      <c r="U74" s="123"/>
      <c r="V74" s="123"/>
      <c r="W74" s="123"/>
      <c r="X74" s="123"/>
      <c r="Y74" s="123"/>
      <c r="Z74" s="123"/>
      <c r="AA74" s="123"/>
      <c r="AB74" s="123"/>
      <c r="AC74" s="123"/>
      <c r="AD74" s="123"/>
      <c r="AE74" s="123"/>
      <c r="AF74" s="123"/>
      <c r="AG74" s="143"/>
      <c r="AH74" s="58" t="str">
        <f ca="1">IF(BI70=1,
IF((2-COUNTIF(OFFSET(C73,0,0,1,1),"外")-COUNTIF(OFFSET(C73,-10,BI62-1),"外"))&lt;=AH73,"達成","未"),
IF((2-COUNTIF(OFFSET(C73,0,MAX(5-WEEKDAY(C68,3),0),1,2),"外"))&lt;=AH73,"達成","未"))</f>
        <v>未</v>
      </c>
      <c r="AI74" s="54" t="str">
        <f ca="1">IF((2-COUNTIF(OFFSET($C73,0,$BI70+5,1,2),"外"))&lt;=AI73,"達成","未")</f>
        <v>未</v>
      </c>
      <c r="AJ74" s="54" t="str">
        <f ca="1">IF((2-COUNTIF(OFFSET($C73,0,$BI70+12,1,2),"外"))&lt;=AJ73,"達成","未")</f>
        <v>未</v>
      </c>
      <c r="AK74" s="54" t="str">
        <f ca="1">IF((2-COUNTIF(OFFSET($C73,0,$BI70+19,1,2),"外"))&lt;=AK73,"達成","未")</f>
        <v>未</v>
      </c>
      <c r="AL74" s="55" t="str">
        <f ca="1">IF((BI75+SIGN(BI70))&lt;5,"-",IF((2-COUNTIF(OFFSET($C73,0,$BI70+26,1,2),"外"))&lt;=AL73,"達成","未"))</f>
        <v>-</v>
      </c>
      <c r="AM74" s="163"/>
      <c r="AN74" s="164"/>
      <c r="AO74" s="165"/>
      <c r="AP74" s="166"/>
      <c r="AQ74" s="187"/>
      <c r="AR74" s="188">
        <f>COUNTIF(C75:AG76,"外")</f>
        <v>0</v>
      </c>
      <c r="AS74" s="190">
        <f ca="1">COUNTIF(OFFSET(C75,0,MAX(5-WEEKDAY(C68,3),0),1,MIN(7-WEEKDAY(C68,3),2)),"外")+COUNTIF(OFFSET(C75,0,MAX(5-WEEKDAY(C68,3),0)+7,1,2),"外")+COUNTIF(OFFSET(C75,0,MAX(5-WEEKDAY(C68,3),0)+14,1,2),"外")+COUNTIF(OFFSET(C75,0,MAX(5-WEEKDAY(C68,3),0)+21,1,2),"外")+IF(BI72-BI70&lt;27,0,COUNTIF(OFFSET(C75,0,BI70+26,1,MIN(7-BI73,2)),"外"))</f>
        <v>0</v>
      </c>
      <c r="AT74" s="186"/>
      <c r="AU74" s="156"/>
      <c r="AV74" s="170"/>
      <c r="AW74" s="156"/>
      <c r="AX74" s="170"/>
      <c r="AY74" s="170"/>
      <c r="AZ74" s="170"/>
      <c r="BA74" s="170"/>
      <c r="BB74" s="170"/>
      <c r="BC74" s="125"/>
      <c r="BD74" s="175"/>
      <c r="BE74" s="175"/>
      <c r="BF74" s="125"/>
      <c r="BG74" s="175"/>
      <c r="BH74" s="59" t="s">
        <v>112</v>
      </c>
      <c r="BI74" s="57">
        <f>SIGN(BI70)+SIGN(BI73)+BI75</f>
        <v>5</v>
      </c>
      <c r="BJ74" s="125"/>
      <c r="BK74" s="125"/>
    </row>
    <row r="75" spans="1:63" s="18" customFormat="1" ht="29.1" customHeight="1">
      <c r="A75" s="52"/>
      <c r="B75" s="161" t="s">
        <v>137</v>
      </c>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c r="AE75" s="123"/>
      <c r="AF75" s="123"/>
      <c r="AG75" s="143"/>
      <c r="AH75" s="53">
        <f ca="1">IF(BI70=7,COUNTIF(OFFSET($C75,0,0,1,$BI70),"○")+COUNTIF(OFFSET($C75,0,$BI70,1,7),"●"),COUNTIF(OFFSET($C75,0,0,1,$BI70),"○")+COUNTIF(OFFSET($C75,-10,DAY(EOMONTH(C68-1,0))-7+BI70,1,7-$BI70),"○")+COUNTIF(OFFSET(C75,0,BI70,1,7),"●"))</f>
        <v>0</v>
      </c>
      <c r="AI75" s="60">
        <f ca="1">COUNTIF(OFFSET($C75,0,$BI70,1,7),"○")+COUNTIF(OFFSET($C75,0,$BI70+7,1,7),"●")</f>
        <v>0</v>
      </c>
      <c r="AJ75" s="60">
        <f ca="1">COUNTIF(OFFSET($C75,0,$BI70+7,1,7),"○")+COUNTIF(OFFSET($C75,0,$BI70+14,1,7),"●")</f>
        <v>0</v>
      </c>
      <c r="AK75" s="60">
        <f ca="1">IF(BI75=3,COUNTIF(OFFSET($C75,0,$BI70+14,1,7),"○")+IFERROR(COUNTIF(OFFSET(C75,0,BI70+21,1,BI73),"●"),0)+COUNTIF(OFFSET(C75,10,0,1,7-BI73),"●"),COUNTIF(OFFSET($C75,0,$BI70+14,1,7),"○")+COUNTIF(OFFSET($C75,0,$BI70+21,1,7),"●"))</f>
        <v>0</v>
      </c>
      <c r="AL75" s="61" t="str">
        <f ca="1">IF((BI75+SIGN(BI70))&lt;5,"-",IF(BI73=0,COUNTIF(OFFSET(C75,0,BI70+21,1,7),"○")+COUNTIF(OFFSET(C75,10,0,1,7-BI73),"●"),COUNTIF(OFFSET(C75,0,BI70+21,1,7),"○")+COUNTIF(OFFSET(C75,0,BI70+28,1,BI73),"●")+COUNTIF(OFFSET(C75,10,1,7-BI73,),"●")))</f>
        <v>-</v>
      </c>
      <c r="AM75" s="145">
        <f>BA70</f>
        <v>0</v>
      </c>
      <c r="AN75" s="147">
        <f>IF(AW70=0,"対象外",AM75/AW70)</f>
        <v>0</v>
      </c>
      <c r="AO75" s="149" t="str">
        <f ca="1">IF(AW70=0,"対象外",IF(AM75/AW70&gt;=0.285,"達成",IF(AM75&gt;=BG73,"達成※","未")))</f>
        <v>未</v>
      </c>
      <c r="AP75" s="151">
        <f>BB70</f>
        <v>38</v>
      </c>
      <c r="AQ75" s="153">
        <f>IFERROR(AP75/AX70,"")</f>
        <v>0.23456790123456789</v>
      </c>
      <c r="AR75" s="189"/>
      <c r="AS75" s="191"/>
      <c r="AT75" s="186"/>
      <c r="AU75" s="157"/>
      <c r="AV75" s="170"/>
      <c r="AW75" s="157"/>
      <c r="AX75" s="170"/>
      <c r="AY75" s="170"/>
      <c r="AZ75" s="170"/>
      <c r="BA75" s="170"/>
      <c r="BB75" s="170"/>
      <c r="BC75" s="125"/>
      <c r="BD75" s="176"/>
      <c r="BE75" s="176"/>
      <c r="BF75" s="125"/>
      <c r="BG75" s="176"/>
      <c r="BH75" s="63" t="s">
        <v>111</v>
      </c>
      <c r="BI75" s="64">
        <f>ROUNDDOWN((BI72-BI70)/7,0)</f>
        <v>3</v>
      </c>
      <c r="BJ75" s="125"/>
      <c r="BK75" s="125"/>
    </row>
    <row r="76" spans="1:63" s="18" customFormat="1" ht="29.1" customHeight="1" thickBot="1">
      <c r="A76" s="52"/>
      <c r="B76" s="162"/>
      <c r="C76" s="142"/>
      <c r="D76" s="142"/>
      <c r="E76" s="142"/>
      <c r="F76" s="142"/>
      <c r="G76" s="142"/>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4"/>
      <c r="AH76" s="77" t="str">
        <f ca="1">IF(BI70=1,
IF((2-COUNTIF(OFFSET(C75,0,0,1,1),"外")-COUNTIF(OFFSET(C75,-10,BI62-1),"外"))&lt;=AH75,"達成","未"),
IF((2-COUNTIF(OFFSET(C75,0,MAX(5-WEEKDAY(C68,3),0),1,2),"外"))&lt;=AH75,"達成","未"))</f>
        <v>未</v>
      </c>
      <c r="AI76" s="66" t="str">
        <f ca="1">IF((2-COUNTIF(OFFSET($C75,0,$BI70+5,1,2),"外"))&lt;=AI75,"達成","未")</f>
        <v>未</v>
      </c>
      <c r="AJ76" s="66" t="str">
        <f ca="1">IF((2-COUNTIF(OFFSET($C75,0,$BI70+12,1,2),"外"))&lt;=AJ75,"達成","未")</f>
        <v>未</v>
      </c>
      <c r="AK76" s="66" t="str">
        <f ca="1">IF((2-COUNTIF(OFFSET($C75,0,$BI70+19,1,2),"外"))&lt;=AK75,"達成","未")</f>
        <v>未</v>
      </c>
      <c r="AL76" s="67" t="str">
        <f ca="1">IF((BI75+SIGN(BI70))&lt;5,"-",IF((2-COUNTIF(OFFSET($C75,0,$BI70+26,1,2),"外"))&lt;=AL75,"達成","未"))</f>
        <v>-</v>
      </c>
      <c r="AM76" s="146"/>
      <c r="AN76" s="148"/>
      <c r="AO76" s="150"/>
      <c r="AP76" s="152"/>
      <c r="AQ76" s="154"/>
      <c r="AR76" s="68"/>
      <c r="AS76" s="68"/>
      <c r="AT76" s="22"/>
      <c r="AU76" s="22"/>
      <c r="AV76" s="22"/>
      <c r="AW76" s="22"/>
      <c r="AX76" s="22"/>
      <c r="AY76" s="22"/>
      <c r="AZ76" s="22"/>
      <c r="BA76" s="22"/>
      <c r="BB76" s="22"/>
      <c r="BC76" s="69"/>
      <c r="BD76" s="69"/>
      <c r="BE76" s="69"/>
      <c r="BF76" s="69"/>
      <c r="BG76" s="69"/>
      <c r="BH76" s="69"/>
      <c r="BI76" s="69"/>
      <c r="BJ76" s="69"/>
    </row>
    <row r="77" spans="1:63" ht="14.25" thickBot="1">
      <c r="A77" s="12"/>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Z77" s="16"/>
      <c r="BA77" s="16"/>
      <c r="BB77" s="16"/>
    </row>
    <row r="78" spans="1:63" ht="13.5" customHeight="1">
      <c r="A78" s="12"/>
      <c r="B78" s="29" t="s">
        <v>0</v>
      </c>
      <c r="C78" s="207">
        <f>DATE(YEAR(C68),MONTH(C68)+1,DAY(C68))</f>
        <v>46143</v>
      </c>
      <c r="D78" s="207"/>
      <c r="E78" s="207"/>
      <c r="F78" s="207"/>
      <c r="G78" s="207"/>
      <c r="H78" s="207"/>
      <c r="I78" s="207"/>
      <c r="J78" s="207"/>
      <c r="K78" s="207"/>
      <c r="L78" s="207"/>
      <c r="M78" s="207"/>
      <c r="N78" s="207"/>
      <c r="O78" s="207"/>
      <c r="P78" s="207"/>
      <c r="Q78" s="207"/>
      <c r="R78" s="207"/>
      <c r="S78" s="207"/>
      <c r="T78" s="207"/>
      <c r="U78" s="207"/>
      <c r="V78" s="207"/>
      <c r="W78" s="207"/>
      <c r="X78" s="207"/>
      <c r="Y78" s="207"/>
      <c r="Z78" s="207"/>
      <c r="AA78" s="207"/>
      <c r="AB78" s="207"/>
      <c r="AC78" s="207"/>
      <c r="AD78" s="207"/>
      <c r="AE78" s="207"/>
      <c r="AF78" s="207"/>
      <c r="AG78" s="229"/>
      <c r="AH78" s="256" t="s">
        <v>135</v>
      </c>
      <c r="AI78" s="257"/>
      <c r="AJ78" s="257"/>
      <c r="AK78" s="257"/>
      <c r="AL78" s="258"/>
      <c r="AM78" s="215" t="s">
        <v>50</v>
      </c>
      <c r="AN78" s="216"/>
      <c r="AO78" s="217"/>
      <c r="AP78" s="221" t="s">
        <v>11</v>
      </c>
      <c r="AQ78" s="222"/>
      <c r="AR78" s="199" t="s">
        <v>113</v>
      </c>
      <c r="AS78" s="202" t="s">
        <v>114</v>
      </c>
      <c r="AT78" s="205" t="s">
        <v>15</v>
      </c>
      <c r="AU78" s="155" t="s">
        <v>115</v>
      </c>
      <c r="AV78" s="197" t="s">
        <v>116</v>
      </c>
      <c r="AW78" s="155" t="s">
        <v>118</v>
      </c>
      <c r="AX78" s="197" t="s">
        <v>117</v>
      </c>
      <c r="AY78" s="155" t="s">
        <v>80</v>
      </c>
      <c r="AZ78" s="155" t="s">
        <v>81</v>
      </c>
      <c r="BA78" s="30" t="s">
        <v>82</v>
      </c>
      <c r="BB78" s="30" t="s">
        <v>83</v>
      </c>
      <c r="BC78" s="170" t="s">
        <v>52</v>
      </c>
      <c r="BD78" s="197" t="s">
        <v>119</v>
      </c>
      <c r="BE78" s="197" t="s">
        <v>120</v>
      </c>
      <c r="BF78" s="170" t="s">
        <v>121</v>
      </c>
      <c r="BG78" s="170" t="s">
        <v>122</v>
      </c>
      <c r="BH78" s="31"/>
      <c r="BI78" s="192" t="s">
        <v>100</v>
      </c>
      <c r="BJ78" s="170" t="s">
        <v>61</v>
      </c>
      <c r="BK78" s="125" t="s">
        <v>89</v>
      </c>
    </row>
    <row r="79" spans="1:63">
      <c r="A79" s="12"/>
      <c r="B79" s="32" t="s">
        <v>1</v>
      </c>
      <c r="C79" s="33">
        <f>DATE(YEAR(C78),MONTH(C78),DAY(C78))</f>
        <v>46143</v>
      </c>
      <c r="D79" s="33">
        <f>IF(MONTH(DATE(YEAR(C79),MONTH(C79),DAY(C79)+1))=MONTH($C78),DATE(YEAR(C79),MONTH(C79),DAY(C79)+1),"")</f>
        <v>46144</v>
      </c>
      <c r="E79" s="33">
        <f t="shared" ref="E79:AG79" si="15">IF(MONTH(DATE(YEAR(D79),MONTH(D79),DAY(D79)+1))=MONTH($C78),DATE(YEAR(D79),MONTH(D79),DAY(D79)+1),"")</f>
        <v>46145</v>
      </c>
      <c r="F79" s="33">
        <f t="shared" si="15"/>
        <v>46146</v>
      </c>
      <c r="G79" s="33">
        <f t="shared" si="15"/>
        <v>46147</v>
      </c>
      <c r="H79" s="33">
        <f t="shared" si="15"/>
        <v>46148</v>
      </c>
      <c r="I79" s="33">
        <f t="shared" si="15"/>
        <v>46149</v>
      </c>
      <c r="J79" s="33">
        <f t="shared" si="15"/>
        <v>46150</v>
      </c>
      <c r="K79" s="33">
        <f t="shared" si="15"/>
        <v>46151</v>
      </c>
      <c r="L79" s="33">
        <f t="shared" si="15"/>
        <v>46152</v>
      </c>
      <c r="M79" s="33">
        <f t="shared" si="15"/>
        <v>46153</v>
      </c>
      <c r="N79" s="33">
        <f t="shared" si="15"/>
        <v>46154</v>
      </c>
      <c r="O79" s="33">
        <f t="shared" si="15"/>
        <v>46155</v>
      </c>
      <c r="P79" s="33">
        <f t="shared" si="15"/>
        <v>46156</v>
      </c>
      <c r="Q79" s="33">
        <f t="shared" si="15"/>
        <v>46157</v>
      </c>
      <c r="R79" s="33">
        <f t="shared" si="15"/>
        <v>46158</v>
      </c>
      <c r="S79" s="33">
        <f t="shared" si="15"/>
        <v>46159</v>
      </c>
      <c r="T79" s="33">
        <f t="shared" si="15"/>
        <v>46160</v>
      </c>
      <c r="U79" s="33">
        <f t="shared" si="15"/>
        <v>46161</v>
      </c>
      <c r="V79" s="33">
        <f t="shared" si="15"/>
        <v>46162</v>
      </c>
      <c r="W79" s="33">
        <f t="shared" si="15"/>
        <v>46163</v>
      </c>
      <c r="X79" s="33">
        <f t="shared" si="15"/>
        <v>46164</v>
      </c>
      <c r="Y79" s="33">
        <f t="shared" si="15"/>
        <v>46165</v>
      </c>
      <c r="Z79" s="33">
        <f t="shared" si="15"/>
        <v>46166</v>
      </c>
      <c r="AA79" s="33">
        <f t="shared" si="15"/>
        <v>46167</v>
      </c>
      <c r="AB79" s="33">
        <f t="shared" si="15"/>
        <v>46168</v>
      </c>
      <c r="AC79" s="33">
        <f t="shared" si="15"/>
        <v>46169</v>
      </c>
      <c r="AD79" s="33">
        <f t="shared" si="15"/>
        <v>46170</v>
      </c>
      <c r="AE79" s="33">
        <f t="shared" si="15"/>
        <v>46171</v>
      </c>
      <c r="AF79" s="33">
        <f t="shared" si="15"/>
        <v>46172</v>
      </c>
      <c r="AG79" s="34">
        <f t="shared" si="15"/>
        <v>46173</v>
      </c>
      <c r="AH79" s="259"/>
      <c r="AI79" s="260"/>
      <c r="AJ79" s="260"/>
      <c r="AK79" s="260"/>
      <c r="AL79" s="261"/>
      <c r="AM79" s="218"/>
      <c r="AN79" s="219"/>
      <c r="AO79" s="220"/>
      <c r="AP79" s="223"/>
      <c r="AQ79" s="224"/>
      <c r="AR79" s="200"/>
      <c r="AS79" s="203"/>
      <c r="AT79" s="206"/>
      <c r="AU79" s="157"/>
      <c r="AV79" s="137"/>
      <c r="AW79" s="157"/>
      <c r="AX79" s="137"/>
      <c r="AY79" s="157"/>
      <c r="AZ79" s="157"/>
      <c r="BA79" s="35" t="s">
        <v>78</v>
      </c>
      <c r="BB79" s="35" t="s">
        <v>79</v>
      </c>
      <c r="BC79" s="170"/>
      <c r="BD79" s="198"/>
      <c r="BE79" s="198"/>
      <c r="BF79" s="125"/>
      <c r="BG79" s="125"/>
      <c r="BH79" s="36"/>
      <c r="BI79" s="193"/>
      <c r="BJ79" s="170"/>
      <c r="BK79" s="125"/>
    </row>
    <row r="80" spans="1:63" ht="12.95" customHeight="1">
      <c r="A80" s="12"/>
      <c r="B80" s="32" t="s">
        <v>2</v>
      </c>
      <c r="C80" s="37" t="str">
        <f t="shared" ref="C80:AG80" si="16">TEXT(C79,"aaa")</f>
        <v>金</v>
      </c>
      <c r="D80" s="37" t="str">
        <f t="shared" si="16"/>
        <v>土</v>
      </c>
      <c r="E80" s="37" t="str">
        <f t="shared" si="16"/>
        <v>日</v>
      </c>
      <c r="F80" s="37" t="str">
        <f t="shared" si="16"/>
        <v>月</v>
      </c>
      <c r="G80" s="37" t="str">
        <f t="shared" si="16"/>
        <v>火</v>
      </c>
      <c r="H80" s="37" t="str">
        <f t="shared" si="16"/>
        <v>水</v>
      </c>
      <c r="I80" s="37" t="str">
        <f t="shared" si="16"/>
        <v>木</v>
      </c>
      <c r="J80" s="37" t="str">
        <f t="shared" si="16"/>
        <v>金</v>
      </c>
      <c r="K80" s="37" t="str">
        <f t="shared" si="16"/>
        <v>土</v>
      </c>
      <c r="L80" s="37" t="str">
        <f t="shared" si="16"/>
        <v>日</v>
      </c>
      <c r="M80" s="37" t="str">
        <f t="shared" si="16"/>
        <v>月</v>
      </c>
      <c r="N80" s="37" t="str">
        <f t="shared" si="16"/>
        <v>火</v>
      </c>
      <c r="O80" s="37" t="str">
        <f t="shared" si="16"/>
        <v>水</v>
      </c>
      <c r="P80" s="37" t="str">
        <f t="shared" si="16"/>
        <v>木</v>
      </c>
      <c r="Q80" s="37" t="str">
        <f t="shared" si="16"/>
        <v>金</v>
      </c>
      <c r="R80" s="37" t="str">
        <f t="shared" si="16"/>
        <v>土</v>
      </c>
      <c r="S80" s="37" t="str">
        <f t="shared" si="16"/>
        <v>日</v>
      </c>
      <c r="T80" s="37" t="str">
        <f t="shared" si="16"/>
        <v>月</v>
      </c>
      <c r="U80" s="37" t="str">
        <f t="shared" si="16"/>
        <v>火</v>
      </c>
      <c r="V80" s="37" t="str">
        <f t="shared" si="16"/>
        <v>水</v>
      </c>
      <c r="W80" s="37" t="str">
        <f t="shared" si="16"/>
        <v>木</v>
      </c>
      <c r="X80" s="37" t="str">
        <f t="shared" si="16"/>
        <v>金</v>
      </c>
      <c r="Y80" s="37" t="str">
        <f t="shared" si="16"/>
        <v>土</v>
      </c>
      <c r="Z80" s="37" t="str">
        <f t="shared" si="16"/>
        <v>日</v>
      </c>
      <c r="AA80" s="37" t="str">
        <f t="shared" si="16"/>
        <v>月</v>
      </c>
      <c r="AB80" s="37" t="str">
        <f t="shared" si="16"/>
        <v>火</v>
      </c>
      <c r="AC80" s="37" t="str">
        <f t="shared" si="16"/>
        <v>水</v>
      </c>
      <c r="AD80" s="37" t="str">
        <f t="shared" si="16"/>
        <v>木</v>
      </c>
      <c r="AE80" s="37" t="str">
        <f t="shared" si="16"/>
        <v>金</v>
      </c>
      <c r="AF80" s="37" t="str">
        <f t="shared" si="16"/>
        <v>土</v>
      </c>
      <c r="AG80" s="38" t="str">
        <f t="shared" si="16"/>
        <v>日</v>
      </c>
      <c r="AH80" s="228" t="s">
        <v>90</v>
      </c>
      <c r="AI80" s="195" t="s">
        <v>91</v>
      </c>
      <c r="AJ80" s="195" t="s">
        <v>92</v>
      </c>
      <c r="AK80" s="195" t="s">
        <v>93</v>
      </c>
      <c r="AL80" s="196" t="s">
        <v>94</v>
      </c>
      <c r="AM80" s="177" t="s">
        <v>44</v>
      </c>
      <c r="AN80" s="178" t="s">
        <v>12</v>
      </c>
      <c r="AO80" s="179" t="s">
        <v>51</v>
      </c>
      <c r="AP80" s="180" t="s">
        <v>44</v>
      </c>
      <c r="AQ80" s="183" t="s">
        <v>13</v>
      </c>
      <c r="AR80" s="201"/>
      <c r="AS80" s="204"/>
      <c r="AT80" s="186">
        <f>COUNT(C79:AG79)</f>
        <v>31</v>
      </c>
      <c r="AU80" s="155">
        <f>AT80-AR82</f>
        <v>31</v>
      </c>
      <c r="AV80" s="170">
        <f>SUM(AU$8:AU83)</f>
        <v>193</v>
      </c>
      <c r="AW80" s="155">
        <f>AT80-AR84</f>
        <v>31</v>
      </c>
      <c r="AX80" s="170">
        <f>SUM(AW$8:AW83)</f>
        <v>193</v>
      </c>
      <c r="AY80" s="170">
        <f>COUNTIF(C83:AG83,"○")+COUNTIF(C83:AG83,"●")</f>
        <v>0</v>
      </c>
      <c r="AZ80" s="170">
        <f>SUM(AY$9:AY84)</f>
        <v>38</v>
      </c>
      <c r="BA80" s="170">
        <f>COUNTIF(C85:AG85,"○")+COUNTIF(C85:AG85,"●")</f>
        <v>0</v>
      </c>
      <c r="BB80" s="170">
        <f>SUM(BA$10:BA85)</f>
        <v>38</v>
      </c>
      <c r="BC80" s="125">
        <f>COUNTIF(C80:AG80,"土")+COUNTIF(C80:AG80,"日")</f>
        <v>10</v>
      </c>
      <c r="BD80" s="137"/>
      <c r="BE80" s="137"/>
      <c r="BF80" s="125" t="str">
        <f ca="1">IF(OR(BD81/AU80&lt;0.285,BD81=0),"特例","特例なし")</f>
        <v>特例なし</v>
      </c>
      <c r="BG80" s="125" t="str">
        <f ca="1">IF(OR(BE81/AW80&lt;0.285,BE81=0),"特例","特例なし")</f>
        <v>特例なし</v>
      </c>
      <c r="BH80" s="171" t="s">
        <v>108</v>
      </c>
      <c r="BI80" s="232">
        <f>ABS(IF(WEEKDAY(C78,3)=0,7,WEEKDAY(C78,3)-7))</f>
        <v>3</v>
      </c>
      <c r="BJ80" s="125">
        <f ca="1">IF($AO$340="計画",IF(AU80=0,1,IF(AO83="達成",1,IF(AO83="達成※",1,0))),IF(AW80=0,1,IF(AO85="達成",1,IF(AO85="達成※",1,0))))</f>
        <v>0</v>
      </c>
      <c r="BK80" s="125">
        <f ca="1">IF($AO$340="計画",IF(COUNTIF(AH84:AL84,"未")=0,1,0),IF(COUNTIF(AH86:AL86,"未")=0,1,0))</f>
        <v>0</v>
      </c>
    </row>
    <row r="81" spans="1:63" ht="35.1" customHeight="1">
      <c r="A81" s="12"/>
      <c r="B81" s="169" t="s">
        <v>3</v>
      </c>
      <c r="C81" s="167" t="str">
        <f>IFERROR(VLOOKUP(C79,祝日一覧!$A:$C,3,FALSE),"")</f>
        <v/>
      </c>
      <c r="D81" s="167" t="str">
        <f>IFERROR(VLOOKUP(D79,祝日一覧!$A:$C,3,FALSE),"")</f>
        <v/>
      </c>
      <c r="E81" s="167" t="str">
        <f>IFERROR(VLOOKUP(E79,祝日一覧!$A:$C,3,FALSE),"")</f>
        <v>憲法記念日</v>
      </c>
      <c r="F81" s="167" t="str">
        <f>IFERROR(VLOOKUP(F79,祝日一覧!$A:$C,3,FALSE),"")</f>
        <v>みどりの日</v>
      </c>
      <c r="G81" s="167" t="str">
        <f>IFERROR(VLOOKUP(G79,祝日一覧!$A:$C,3,FALSE),"")</f>
        <v>こどもの日</v>
      </c>
      <c r="H81" s="167" t="str">
        <f>IFERROR(VLOOKUP(H79,祝日一覧!$A:$C,3,FALSE),"")</f>
        <v>振替休日</v>
      </c>
      <c r="I81" s="167" t="str">
        <f>IFERROR(VLOOKUP(I79,祝日一覧!$A:$C,3,FALSE),"")</f>
        <v/>
      </c>
      <c r="J81" s="167" t="str">
        <f>IFERROR(VLOOKUP(J79,祝日一覧!$A:$C,3,FALSE),"")</f>
        <v/>
      </c>
      <c r="K81" s="167" t="str">
        <f>IFERROR(VLOOKUP(K79,祝日一覧!$A:$C,3,FALSE),"")</f>
        <v/>
      </c>
      <c r="L81" s="167" t="str">
        <f>IFERROR(VLOOKUP(L79,祝日一覧!$A:$C,3,FALSE),"")</f>
        <v/>
      </c>
      <c r="M81" s="167" t="str">
        <f>IFERROR(VLOOKUP(M79,祝日一覧!$A:$C,3,FALSE),"")</f>
        <v/>
      </c>
      <c r="N81" s="167" t="str">
        <f>IFERROR(VLOOKUP(N79,祝日一覧!$A:$C,3,FALSE),"")</f>
        <v/>
      </c>
      <c r="O81" s="167" t="str">
        <f>IFERROR(VLOOKUP(O79,祝日一覧!$A:$C,3,FALSE),"")</f>
        <v/>
      </c>
      <c r="P81" s="167" t="str">
        <f>IFERROR(VLOOKUP(P79,祝日一覧!$A:$C,3,FALSE),"")</f>
        <v/>
      </c>
      <c r="Q81" s="167" t="str">
        <f>IFERROR(VLOOKUP(Q79,祝日一覧!$A:$C,3,FALSE),"")</f>
        <v/>
      </c>
      <c r="R81" s="167" t="str">
        <f>IFERROR(VLOOKUP(R79,祝日一覧!$A:$C,3,FALSE),"")</f>
        <v/>
      </c>
      <c r="S81" s="167" t="str">
        <f>IFERROR(VLOOKUP(S79,祝日一覧!$A:$C,3,FALSE),"")</f>
        <v/>
      </c>
      <c r="T81" s="167" t="str">
        <f>IFERROR(VLOOKUP(T79,祝日一覧!$A:$C,3,FALSE),"")</f>
        <v/>
      </c>
      <c r="U81" s="167" t="str">
        <f>IFERROR(VLOOKUP(U79,祝日一覧!$A:$C,3,FALSE),"")</f>
        <v/>
      </c>
      <c r="V81" s="167" t="str">
        <f>IFERROR(VLOOKUP(V79,祝日一覧!$A:$C,3,FALSE),"")</f>
        <v/>
      </c>
      <c r="W81" s="167" t="str">
        <f>IFERROR(VLOOKUP(W79,祝日一覧!$A:$C,3,FALSE),"")</f>
        <v/>
      </c>
      <c r="X81" s="167" t="str">
        <f>IFERROR(VLOOKUP(X79,祝日一覧!$A:$C,3,FALSE),"")</f>
        <v/>
      </c>
      <c r="Y81" s="167" t="str">
        <f>IFERROR(VLOOKUP(Y79,祝日一覧!$A:$C,3,FALSE),"")</f>
        <v/>
      </c>
      <c r="Z81" s="167" t="str">
        <f>IFERROR(VLOOKUP(Z79,祝日一覧!$A:$C,3,FALSE),"")</f>
        <v/>
      </c>
      <c r="AA81" s="167" t="str">
        <f>IFERROR(VLOOKUP(AA79,祝日一覧!$A:$C,3,FALSE),"")</f>
        <v/>
      </c>
      <c r="AB81" s="167" t="str">
        <f>IFERROR(VLOOKUP(AB79,祝日一覧!$A:$C,3,FALSE),"")</f>
        <v/>
      </c>
      <c r="AC81" s="167" t="str">
        <f>IFERROR(VLOOKUP(AC79,祝日一覧!$A:$C,3,FALSE),"")</f>
        <v/>
      </c>
      <c r="AD81" s="167" t="str">
        <f>IFERROR(VLOOKUP(AD79,祝日一覧!$A:$C,3,FALSE),"")</f>
        <v/>
      </c>
      <c r="AE81" s="167" t="str">
        <f>IFERROR(VLOOKUP(AE79,祝日一覧!$A:$C,3,FALSE),"")</f>
        <v/>
      </c>
      <c r="AF81" s="167" t="str">
        <f>IFERROR(VLOOKUP(AF79,祝日一覧!$A:$C,3,FALSE),"")</f>
        <v/>
      </c>
      <c r="AG81" s="227" t="str">
        <f>IFERROR(VLOOKUP(AG79,祝日一覧!$A:$C,3,FALSE),"")</f>
        <v/>
      </c>
      <c r="AH81" s="228"/>
      <c r="AI81" s="195"/>
      <c r="AJ81" s="195"/>
      <c r="AK81" s="195"/>
      <c r="AL81" s="196"/>
      <c r="AM81" s="177"/>
      <c r="AN81" s="178"/>
      <c r="AO81" s="179"/>
      <c r="AP81" s="181"/>
      <c r="AQ81" s="184"/>
      <c r="AR81" s="39" t="s">
        <v>84</v>
      </c>
      <c r="AS81" s="40" t="s">
        <v>84</v>
      </c>
      <c r="AT81" s="186"/>
      <c r="AU81" s="156"/>
      <c r="AV81" s="170"/>
      <c r="AW81" s="156"/>
      <c r="AX81" s="170"/>
      <c r="AY81" s="170"/>
      <c r="AZ81" s="170"/>
      <c r="BA81" s="170"/>
      <c r="BB81" s="170"/>
      <c r="BC81" s="125"/>
      <c r="BD81" s="174">
        <f ca="1">BC80-AS82</f>
        <v>10</v>
      </c>
      <c r="BE81" s="174">
        <f ca="1">BC80-AS84</f>
        <v>10</v>
      </c>
      <c r="BF81" s="125"/>
      <c r="BG81" s="125"/>
      <c r="BH81" s="172"/>
      <c r="BI81" s="232">
        <f>WEEKDAY(C77,3)</f>
        <v>5</v>
      </c>
      <c r="BJ81" s="125"/>
      <c r="BK81" s="125"/>
    </row>
    <row r="82" spans="1:63" s="51" customFormat="1" ht="53.1" customHeight="1">
      <c r="A82" s="43"/>
      <c r="B82" s="169"/>
      <c r="C82" s="167"/>
      <c r="D82" s="167"/>
      <c r="E82" s="167"/>
      <c r="F82" s="167"/>
      <c r="G82" s="167"/>
      <c r="H82" s="167"/>
      <c r="I82" s="167"/>
      <c r="J82" s="167"/>
      <c r="K82" s="167"/>
      <c r="L82" s="167"/>
      <c r="M82" s="167"/>
      <c r="N82" s="167"/>
      <c r="O82" s="167"/>
      <c r="P82" s="167"/>
      <c r="Q82" s="167"/>
      <c r="R82" s="167"/>
      <c r="S82" s="167"/>
      <c r="T82" s="167"/>
      <c r="U82" s="167"/>
      <c r="V82" s="167"/>
      <c r="W82" s="167"/>
      <c r="X82" s="167"/>
      <c r="Y82" s="167"/>
      <c r="Z82" s="167"/>
      <c r="AA82" s="167"/>
      <c r="AB82" s="167"/>
      <c r="AC82" s="167"/>
      <c r="AD82" s="167"/>
      <c r="AE82" s="167"/>
      <c r="AF82" s="167"/>
      <c r="AG82" s="227"/>
      <c r="AH82" s="44" t="str">
        <f>IF($BI80=7,DBCS(1&amp;"日～"&amp;7&amp;"日"),DBCS("前"&amp;DAY(EOMONTH($C78-1,0))-6+$BI80&amp;"日～"&amp;$BI80&amp;"日"))</f>
        <v>前２７日～３日</v>
      </c>
      <c r="AI82" s="45" t="str">
        <f>DBCS($BI80+1&amp;"日～"&amp;$BI80+7&amp;"日")</f>
        <v>４日～１０日</v>
      </c>
      <c r="AJ82" s="45" t="str">
        <f>DBCS($BI80+8&amp;"日～"&amp;$BI80+14&amp;"日")</f>
        <v>１１日～１７日</v>
      </c>
      <c r="AK82" s="45" t="str">
        <f>DBCS($BI80+15&amp;"日～"&amp;$BI80+21&amp;"日")</f>
        <v>１８日～２４日</v>
      </c>
      <c r="AL82" s="46" t="str">
        <f>IF(AND(BI80=7,BI83=0),"-",IF($BI85=3,"-",DBCS($BI80+22&amp;"日～"&amp;$BI80+28&amp;"日")))</f>
        <v>２５日～３１日</v>
      </c>
      <c r="AM82" s="177"/>
      <c r="AN82" s="178"/>
      <c r="AO82" s="179"/>
      <c r="AP82" s="182"/>
      <c r="AQ82" s="185"/>
      <c r="AR82" s="39">
        <f>COUNTIF(C83:AG84,"外")</f>
        <v>0</v>
      </c>
      <c r="AS82" s="40">
        <f ca="1">COUNTIF(OFFSET(C83,0,MAX(5-WEEKDAY(C78,3),0),1,MIN(7-WEEKDAY(C78,3),2)),"外")+COUNTIF(OFFSET(C83,0,MAX(5-WEEKDAY(C78,3),0)+7,1,2),"外")+COUNTIF(OFFSET(C83,0,MAX(5-WEEKDAY(C78,3),0)+14,1,2),"外")+COUNTIF(OFFSET(C83,0,MAX(5-WEEKDAY(C78,3),0)+21,1,2),"外")+IF(BI82-BI80&lt;27,0,COUNTIF(OFFSET(C83,0,BI80+26,1,MIN(7-BI83,2)),"外"))</f>
        <v>0</v>
      </c>
      <c r="AT82" s="186"/>
      <c r="AU82" s="156"/>
      <c r="AV82" s="170"/>
      <c r="AW82" s="156"/>
      <c r="AX82" s="170"/>
      <c r="AY82" s="170"/>
      <c r="AZ82" s="170"/>
      <c r="BA82" s="170"/>
      <c r="BB82" s="170"/>
      <c r="BC82" s="125"/>
      <c r="BD82" s="175"/>
      <c r="BE82" s="175"/>
      <c r="BF82" s="125"/>
      <c r="BG82" s="125"/>
      <c r="BH82" s="47" t="s">
        <v>109</v>
      </c>
      <c r="BI82" s="48">
        <f>DAY(EOMONTH(C78,0))</f>
        <v>31</v>
      </c>
      <c r="BJ82" s="125"/>
      <c r="BK82" s="125"/>
    </row>
    <row r="83" spans="1:63" s="18" customFormat="1" ht="29.1" customHeight="1">
      <c r="A83" s="52"/>
      <c r="B83" s="161" t="s">
        <v>88</v>
      </c>
      <c r="C83" s="123"/>
      <c r="D83" s="123"/>
      <c r="E83" s="123"/>
      <c r="F83" s="123"/>
      <c r="G83" s="123"/>
      <c r="H83" s="123"/>
      <c r="I83" s="123"/>
      <c r="J83" s="123"/>
      <c r="K83" s="123"/>
      <c r="L83" s="123"/>
      <c r="M83" s="123"/>
      <c r="N83" s="123"/>
      <c r="O83" s="123"/>
      <c r="P83" s="123"/>
      <c r="Q83" s="123"/>
      <c r="R83" s="123"/>
      <c r="S83" s="123"/>
      <c r="T83" s="123"/>
      <c r="U83" s="123"/>
      <c r="V83" s="123"/>
      <c r="W83" s="123"/>
      <c r="X83" s="123"/>
      <c r="Y83" s="123"/>
      <c r="Z83" s="123"/>
      <c r="AA83" s="123"/>
      <c r="AB83" s="123"/>
      <c r="AC83" s="123"/>
      <c r="AD83" s="123"/>
      <c r="AE83" s="123"/>
      <c r="AF83" s="123"/>
      <c r="AG83" s="225"/>
      <c r="AH83" s="53">
        <f ca="1">IF(BI80=7,COUNTIF(OFFSET($C83,0,0,1,$BI80),"○")+COUNTIF(OFFSET($C83,0,$BI80,1,7),"●"),COUNTIF(OFFSET($C83,0,0,1,$BI80),"○")+COUNTIF(OFFSET($C83,-10,DAY(EOMONTH(C78-1,0))-7+BI80,1,7-$BI80),"○")+COUNTIF(OFFSET(C83,0,BI80,1,7),"●"))</f>
        <v>0</v>
      </c>
      <c r="AI83" s="54">
        <f ca="1">COUNTIF(OFFSET($C83,0,$BI80,1,7),"○")+COUNTIF(OFFSET($C83,0,$BI80+7,1,7),"●")</f>
        <v>0</v>
      </c>
      <c r="AJ83" s="54">
        <f ca="1">COUNTIF(OFFSET($C83,0,$BI80+7,1,7),"○")+COUNTIF(OFFSET($C83,0,$BI80+14,1,7),"●")</f>
        <v>0</v>
      </c>
      <c r="AK83" s="54">
        <f ca="1">IF(BI85=3,COUNTIF(OFFSET($C83,0,$BI80+14,1,7),"○")+IFERROR(COUNTIF(OFFSET(C83,0,BI80+21,1,BI83),"●"),0)+COUNTIF(OFFSET(C83,10,0,1,7-BI83),"●"),COUNTIF(OFFSET($C83,0,$BI80+14,1,7),"○")+COUNTIF(OFFSET($C83,0,$BI80+21,1,7),"●"))</f>
        <v>0</v>
      </c>
      <c r="AL83" s="55">
        <f ca="1">IF((BI85+SIGN(BI80))&lt;5,"-",IF(BI83=0,COUNTIF(OFFSET(C83,0,BI80+21,1,7),"○")+COUNTIF(OFFSET(C83,10,0,1,7-BI83),"●"),COUNTIF(OFFSET(C83,0,BI80+21,1,7),"○")+COUNTIF(OFFSET(C83,0,BI80+28,1,BI83),"●")+COUNTIF(OFFSET(C83,10,1,7-BI83,),"●")))</f>
        <v>0</v>
      </c>
      <c r="AM83" s="145">
        <f>AY80</f>
        <v>0</v>
      </c>
      <c r="AN83" s="147">
        <f>IF(AU80=0,"対象外",AM83/AU80)</f>
        <v>0</v>
      </c>
      <c r="AO83" s="149" t="str">
        <f ca="1">IF(AU80=0,"対象外",IF(AM83/AU80&gt;=0.285,"達成",IF(AM83&gt;=BF83,"達成※","未")))</f>
        <v>未</v>
      </c>
      <c r="AP83" s="151">
        <f>AZ80</f>
        <v>38</v>
      </c>
      <c r="AQ83" s="153">
        <f>IFERROR(AP83/AV80,"")</f>
        <v>0.19689119170984457</v>
      </c>
      <c r="AR83" s="39" t="s">
        <v>85</v>
      </c>
      <c r="AS83" s="40" t="s">
        <v>85</v>
      </c>
      <c r="AT83" s="186"/>
      <c r="AU83" s="156"/>
      <c r="AV83" s="170"/>
      <c r="AW83" s="156"/>
      <c r="AX83" s="170"/>
      <c r="AY83" s="170"/>
      <c r="AZ83" s="170"/>
      <c r="BA83" s="170"/>
      <c r="BB83" s="170"/>
      <c r="BC83" s="125"/>
      <c r="BD83" s="175"/>
      <c r="BE83" s="175"/>
      <c r="BF83" s="125" t="str">
        <f ca="1">IF(OR(BD81/AU80&lt;0.285,BD81=0),BD81,"-")</f>
        <v>-</v>
      </c>
      <c r="BG83" s="174" t="str">
        <f ca="1">IF(OR(BE81/AW80&lt;0.285,BE81=0),BE81,"-")</f>
        <v>-</v>
      </c>
      <c r="BH83" s="56" t="s">
        <v>110</v>
      </c>
      <c r="BI83" s="57">
        <f>MOD(BI82-BI80,7)</f>
        <v>0</v>
      </c>
      <c r="BJ83" s="125"/>
      <c r="BK83" s="125"/>
    </row>
    <row r="84" spans="1:63" s="18" customFormat="1" ht="29.1" customHeight="1">
      <c r="A84" s="52"/>
      <c r="B84" s="161"/>
      <c r="C84" s="123"/>
      <c r="D84" s="123"/>
      <c r="E84" s="123"/>
      <c r="F84" s="123"/>
      <c r="G84" s="123"/>
      <c r="H84" s="123"/>
      <c r="I84" s="123"/>
      <c r="J84" s="123"/>
      <c r="K84" s="123"/>
      <c r="L84" s="123"/>
      <c r="M84" s="123"/>
      <c r="N84" s="123"/>
      <c r="O84" s="123"/>
      <c r="P84" s="123"/>
      <c r="Q84" s="123"/>
      <c r="R84" s="123"/>
      <c r="S84" s="123"/>
      <c r="T84" s="123"/>
      <c r="U84" s="123"/>
      <c r="V84" s="123"/>
      <c r="W84" s="123"/>
      <c r="X84" s="123"/>
      <c r="Y84" s="123"/>
      <c r="Z84" s="123"/>
      <c r="AA84" s="123"/>
      <c r="AB84" s="123"/>
      <c r="AC84" s="123"/>
      <c r="AD84" s="123"/>
      <c r="AE84" s="123"/>
      <c r="AF84" s="123"/>
      <c r="AG84" s="225"/>
      <c r="AH84" s="58" t="str">
        <f ca="1">IF(BI80=1,
IF((2-COUNTIF(OFFSET(C83,0,0,1,1),"外")-COUNTIF(OFFSET(C83,-10,BI72-1),"外"))&lt;=AH83,"達成","未"),
IF((2-COUNTIF(OFFSET(C83,0,MAX(5-WEEKDAY(C78,3),0),1,2),"外"))&lt;=AH83,"達成","未"))</f>
        <v>未</v>
      </c>
      <c r="AI84" s="54" t="str">
        <f ca="1">IF((2-COUNTIF(OFFSET($C83,0,$BI80+5,1,2),"外"))&lt;=AI83,"達成","未")</f>
        <v>未</v>
      </c>
      <c r="AJ84" s="54" t="str">
        <f ca="1">IF((2-COUNTIF(OFFSET($C83,0,$BI80+12,1,2),"外"))&lt;=AJ83,"達成","未")</f>
        <v>未</v>
      </c>
      <c r="AK84" s="54" t="str">
        <f ca="1">IF((2-COUNTIF(OFFSET($C83,0,$BI80+19,1,2),"外"))&lt;=AK83,"達成","未")</f>
        <v>未</v>
      </c>
      <c r="AL84" s="55" t="str">
        <f ca="1">IF((BI85+SIGN(BI80))&lt;5,"-",IF((2-COUNTIF(OFFSET($C83,0,$BI80+26,1,2),"外"))&lt;=AL83,"達成","未"))</f>
        <v>未</v>
      </c>
      <c r="AM84" s="163"/>
      <c r="AN84" s="164"/>
      <c r="AO84" s="165"/>
      <c r="AP84" s="166"/>
      <c r="AQ84" s="187"/>
      <c r="AR84" s="188">
        <f>COUNTIF(C85:AG86,"外")</f>
        <v>0</v>
      </c>
      <c r="AS84" s="190">
        <f ca="1">COUNTIF(OFFSET(C85,0,MAX(5-WEEKDAY(C78,3),0),1,MIN(7-WEEKDAY(C78,3),2)),"外")+COUNTIF(OFFSET(C85,0,MAX(5-WEEKDAY(C78,3),0)+7,1,2),"外")+COUNTIF(OFFSET(C85,0,MAX(5-WEEKDAY(C78,3),0)+14,1,2),"外")+COUNTIF(OFFSET(C85,0,MAX(5-WEEKDAY(C78,3),0)+21,1,2),"外")+IF(BI82-BI80&lt;27,0,COUNTIF(OFFSET(C85,0,BI80+26,1,MIN(7-BI83,2)),"外"))</f>
        <v>0</v>
      </c>
      <c r="AT84" s="186"/>
      <c r="AU84" s="156"/>
      <c r="AV84" s="170"/>
      <c r="AW84" s="156"/>
      <c r="AX84" s="170"/>
      <c r="AY84" s="170"/>
      <c r="AZ84" s="170"/>
      <c r="BA84" s="170"/>
      <c r="BB84" s="170"/>
      <c r="BC84" s="125"/>
      <c r="BD84" s="175"/>
      <c r="BE84" s="175"/>
      <c r="BF84" s="125"/>
      <c r="BG84" s="175"/>
      <c r="BH84" s="59" t="s">
        <v>112</v>
      </c>
      <c r="BI84" s="57">
        <f>SIGN(BI80)+SIGN(BI83)+BI85</f>
        <v>5</v>
      </c>
      <c r="BJ84" s="125"/>
      <c r="BK84" s="125"/>
    </row>
    <row r="85" spans="1:63" s="18" customFormat="1" ht="29.1" customHeight="1">
      <c r="A85" s="52"/>
      <c r="B85" s="161" t="s">
        <v>137</v>
      </c>
      <c r="C85" s="123"/>
      <c r="D85" s="123"/>
      <c r="E85" s="123"/>
      <c r="F85" s="123"/>
      <c r="G85" s="123"/>
      <c r="H85" s="123"/>
      <c r="I85" s="123"/>
      <c r="J85" s="123"/>
      <c r="K85" s="123"/>
      <c r="L85" s="123"/>
      <c r="M85" s="123"/>
      <c r="N85" s="123"/>
      <c r="O85" s="123"/>
      <c r="P85" s="123"/>
      <c r="Q85" s="123"/>
      <c r="R85" s="123"/>
      <c r="S85" s="123"/>
      <c r="T85" s="123"/>
      <c r="U85" s="123"/>
      <c r="V85" s="123"/>
      <c r="W85" s="123"/>
      <c r="X85" s="123"/>
      <c r="Y85" s="123"/>
      <c r="Z85" s="123"/>
      <c r="AA85" s="123"/>
      <c r="AB85" s="123"/>
      <c r="AC85" s="123"/>
      <c r="AD85" s="123"/>
      <c r="AE85" s="123"/>
      <c r="AF85" s="123"/>
      <c r="AG85" s="225"/>
      <c r="AH85" s="53">
        <f ca="1">IF(BI80=7,COUNTIF(OFFSET($C85,0,0,1,$BI80),"○")+COUNTIF(OFFSET($C85,0,$BI80,1,7),"●"),COUNTIF(OFFSET($C85,0,0,1,$BI80),"○")+COUNTIF(OFFSET($C85,-10,DAY(EOMONTH(C78-1,0))-7+BI80,1,7-$BI80),"○")+COUNTIF(OFFSET(C85,0,BI80,1,7),"●"))</f>
        <v>0</v>
      </c>
      <c r="AI85" s="60">
        <f ca="1">COUNTIF(OFFSET($C85,0,$BI80,1,7),"○")+COUNTIF(OFFSET($C85,0,$BI80+7,1,7),"●")</f>
        <v>0</v>
      </c>
      <c r="AJ85" s="60">
        <f ca="1">COUNTIF(OFFSET($C85,0,$BI80+7,1,7),"○")+COUNTIF(OFFSET($C85,0,$BI80+14,1,7),"●")</f>
        <v>0</v>
      </c>
      <c r="AK85" s="60">
        <f ca="1">IF(BI85=3,COUNTIF(OFFSET($C85,0,$BI80+14,1,7),"○")+IFERROR(COUNTIF(OFFSET(C85,0,BI80+21,1,BI83),"●"),0)+COUNTIF(OFFSET(C85,10,0,1,7-BI83),"●"),COUNTIF(OFFSET($C85,0,$BI80+14,1,7),"○")+COUNTIF(OFFSET($C85,0,$BI80+21,1,7),"●"))</f>
        <v>0</v>
      </c>
      <c r="AL85" s="61">
        <f ca="1">IF((BI85+SIGN(BI80))&lt;5,"-",IF(BI83=0,COUNTIF(OFFSET(C85,0,BI80+21,1,7),"○")+COUNTIF(OFFSET(C85,10,0,1,7-BI83),"●"),COUNTIF(OFFSET(C85,0,BI80+21,1,7),"○")+COUNTIF(OFFSET(C85,0,BI80+28,1,BI83),"●")+COUNTIF(OFFSET(C85,10,1,7-BI83,),"●")))</f>
        <v>0</v>
      </c>
      <c r="AM85" s="145">
        <f>BA80</f>
        <v>0</v>
      </c>
      <c r="AN85" s="147">
        <f>IF(AW80=0,"対象外",AM85/AW80)</f>
        <v>0</v>
      </c>
      <c r="AO85" s="149" t="str">
        <f ca="1">IF(AW80=0,"対象外",IF(AM85/AW80&gt;=0.285,"達成",IF(AM85&gt;=BG83,"達成※","未")))</f>
        <v>未</v>
      </c>
      <c r="AP85" s="151">
        <f>BB80</f>
        <v>38</v>
      </c>
      <c r="AQ85" s="153">
        <f>IFERROR(AP85/AX80,"")</f>
        <v>0.19689119170984457</v>
      </c>
      <c r="AR85" s="189"/>
      <c r="AS85" s="191"/>
      <c r="AT85" s="186"/>
      <c r="AU85" s="157"/>
      <c r="AV85" s="170"/>
      <c r="AW85" s="157"/>
      <c r="AX85" s="170"/>
      <c r="AY85" s="170"/>
      <c r="AZ85" s="170"/>
      <c r="BA85" s="170"/>
      <c r="BB85" s="170"/>
      <c r="BC85" s="125"/>
      <c r="BD85" s="176"/>
      <c r="BE85" s="176"/>
      <c r="BF85" s="125"/>
      <c r="BG85" s="176"/>
      <c r="BH85" s="63" t="s">
        <v>111</v>
      </c>
      <c r="BI85" s="64">
        <f>ROUNDDOWN((BI82-BI80)/7,0)</f>
        <v>4</v>
      </c>
      <c r="BJ85" s="125"/>
      <c r="BK85" s="125"/>
    </row>
    <row r="86" spans="1:63" s="18" customFormat="1" ht="29.1" customHeight="1" thickBot="1">
      <c r="A86" s="52"/>
      <c r="B86" s="162"/>
      <c r="C86" s="142"/>
      <c r="D86" s="142"/>
      <c r="E86" s="142"/>
      <c r="F86" s="142"/>
      <c r="G86" s="142"/>
      <c r="H86" s="142"/>
      <c r="I86" s="142"/>
      <c r="J86" s="142"/>
      <c r="K86" s="142"/>
      <c r="L86" s="142"/>
      <c r="M86" s="142"/>
      <c r="N86" s="142"/>
      <c r="O86" s="142"/>
      <c r="P86" s="142"/>
      <c r="Q86" s="142"/>
      <c r="R86" s="142"/>
      <c r="S86" s="142"/>
      <c r="T86" s="142"/>
      <c r="U86" s="142"/>
      <c r="V86" s="142"/>
      <c r="W86" s="142"/>
      <c r="X86" s="142"/>
      <c r="Y86" s="142"/>
      <c r="Z86" s="142"/>
      <c r="AA86" s="142"/>
      <c r="AB86" s="142"/>
      <c r="AC86" s="142"/>
      <c r="AD86" s="142"/>
      <c r="AE86" s="142"/>
      <c r="AF86" s="142"/>
      <c r="AG86" s="226"/>
      <c r="AH86" s="77" t="str">
        <f ca="1">IF(BI80=1,
IF((2-COUNTIF(OFFSET(C85,0,0,1,1),"外")-COUNTIF(OFFSET(C85,-10,BI72-1),"外"))&lt;=AH85,"達成","未"),
IF((2-COUNTIF(OFFSET(C85,0,MAX(5-WEEKDAY(C78,3),0),1,2),"外"))&lt;=AH85,"達成","未"))</f>
        <v>未</v>
      </c>
      <c r="AI86" s="66" t="str">
        <f ca="1">IF((2-COUNTIF(OFFSET($C85,0,$BI80+5,1,2),"外"))&lt;=AI85,"達成","未")</f>
        <v>未</v>
      </c>
      <c r="AJ86" s="66" t="str">
        <f ca="1">IF((2-COUNTIF(OFFSET($C85,0,$BI80+12,1,2),"外"))&lt;=AJ85,"達成","未")</f>
        <v>未</v>
      </c>
      <c r="AK86" s="66" t="str">
        <f ca="1">IF((2-COUNTIF(OFFSET($C85,0,$BI80+19,1,2),"外"))&lt;=AK85,"達成","未")</f>
        <v>未</v>
      </c>
      <c r="AL86" s="67" t="str">
        <f ca="1">IF((BI85+SIGN(BI80))&lt;5,"-",IF((2-COUNTIF(OFFSET($C85,0,$BI80+26,1,2),"外"))&lt;=AL85,"達成","未"))</f>
        <v>未</v>
      </c>
      <c r="AM86" s="146"/>
      <c r="AN86" s="148"/>
      <c r="AO86" s="150"/>
      <c r="AP86" s="152"/>
      <c r="AQ86" s="154"/>
      <c r="AR86" s="68"/>
      <c r="AS86" s="68"/>
      <c r="AT86" s="22"/>
      <c r="AU86" s="22"/>
      <c r="AV86" s="22"/>
      <c r="AW86" s="22"/>
      <c r="AX86" s="22"/>
      <c r="AY86" s="22"/>
      <c r="AZ86" s="22"/>
      <c r="BA86" s="22"/>
      <c r="BB86" s="22"/>
      <c r="BC86" s="69"/>
      <c r="BD86" s="69"/>
      <c r="BE86" s="69"/>
      <c r="BF86" s="69"/>
      <c r="BG86" s="69"/>
      <c r="BH86" s="69"/>
      <c r="BI86" s="69"/>
      <c r="BJ86" s="69"/>
    </row>
    <row r="87" spans="1:63" s="18" customFormat="1" ht="14.25" thickBot="1">
      <c r="A87" s="12"/>
      <c r="B87" s="14"/>
      <c r="C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5"/>
      <c r="AI87" s="15"/>
      <c r="AJ87" s="15"/>
      <c r="AK87" s="15"/>
      <c r="AL87" s="15"/>
      <c r="AM87" s="15"/>
      <c r="AN87" s="15"/>
      <c r="AO87" s="15"/>
      <c r="AP87" s="15"/>
      <c r="AQ87" s="15"/>
      <c r="AR87" s="15"/>
      <c r="AS87" s="15"/>
      <c r="AT87" s="16"/>
      <c r="AU87" s="16"/>
      <c r="AV87" s="16"/>
      <c r="AW87" s="16"/>
      <c r="AX87" s="16"/>
      <c r="AY87" s="16"/>
      <c r="AZ87" s="16"/>
      <c r="BA87" s="16"/>
      <c r="BB87" s="16"/>
    </row>
    <row r="88" spans="1:63" s="18" customFormat="1" ht="13.5" customHeight="1">
      <c r="A88" s="12"/>
      <c r="B88" s="29" t="s">
        <v>0</v>
      </c>
      <c r="C88" s="207">
        <f>DATE(YEAR(C78),MONTH(C78)+1,DAY(C78))</f>
        <v>46174</v>
      </c>
      <c r="D88" s="207"/>
      <c r="E88" s="207"/>
      <c r="F88" s="207"/>
      <c r="G88" s="207"/>
      <c r="H88" s="207"/>
      <c r="I88" s="207"/>
      <c r="J88" s="207"/>
      <c r="K88" s="207"/>
      <c r="L88" s="207"/>
      <c r="M88" s="207"/>
      <c r="N88" s="207"/>
      <c r="O88" s="207"/>
      <c r="P88" s="207"/>
      <c r="Q88" s="207"/>
      <c r="R88" s="207"/>
      <c r="S88" s="207"/>
      <c r="T88" s="207"/>
      <c r="U88" s="207"/>
      <c r="V88" s="207"/>
      <c r="W88" s="207"/>
      <c r="X88" s="207"/>
      <c r="Y88" s="207"/>
      <c r="Z88" s="207"/>
      <c r="AA88" s="207"/>
      <c r="AB88" s="207"/>
      <c r="AC88" s="207"/>
      <c r="AD88" s="207"/>
      <c r="AE88" s="207"/>
      <c r="AF88" s="207"/>
      <c r="AG88" s="229"/>
      <c r="AH88" s="256" t="s">
        <v>135</v>
      </c>
      <c r="AI88" s="257"/>
      <c r="AJ88" s="257"/>
      <c r="AK88" s="257"/>
      <c r="AL88" s="258"/>
      <c r="AM88" s="215" t="s">
        <v>50</v>
      </c>
      <c r="AN88" s="216"/>
      <c r="AO88" s="217"/>
      <c r="AP88" s="221" t="s">
        <v>11</v>
      </c>
      <c r="AQ88" s="222"/>
      <c r="AR88" s="199" t="s">
        <v>113</v>
      </c>
      <c r="AS88" s="202" t="s">
        <v>114</v>
      </c>
      <c r="AT88" s="205" t="s">
        <v>15</v>
      </c>
      <c r="AU88" s="155" t="s">
        <v>115</v>
      </c>
      <c r="AV88" s="197" t="s">
        <v>116</v>
      </c>
      <c r="AW88" s="155" t="s">
        <v>118</v>
      </c>
      <c r="AX88" s="197" t="s">
        <v>117</v>
      </c>
      <c r="AY88" s="155" t="s">
        <v>80</v>
      </c>
      <c r="AZ88" s="155" t="s">
        <v>81</v>
      </c>
      <c r="BA88" s="30" t="s">
        <v>82</v>
      </c>
      <c r="BB88" s="30" t="s">
        <v>83</v>
      </c>
      <c r="BC88" s="170" t="s">
        <v>52</v>
      </c>
      <c r="BD88" s="197" t="s">
        <v>119</v>
      </c>
      <c r="BE88" s="197" t="s">
        <v>120</v>
      </c>
      <c r="BF88" s="170" t="s">
        <v>121</v>
      </c>
      <c r="BG88" s="170" t="s">
        <v>122</v>
      </c>
      <c r="BH88" s="31"/>
      <c r="BI88" s="192" t="s">
        <v>100</v>
      </c>
      <c r="BJ88" s="170" t="s">
        <v>61</v>
      </c>
      <c r="BK88" s="125" t="s">
        <v>89</v>
      </c>
    </row>
    <row r="89" spans="1:63" s="18" customFormat="1">
      <c r="A89" s="12"/>
      <c r="B89" s="32" t="s">
        <v>1</v>
      </c>
      <c r="C89" s="33">
        <f>DATE(YEAR(C88),MONTH(C88),DAY(C88))</f>
        <v>46174</v>
      </c>
      <c r="D89" s="33">
        <f>IF(MONTH(DATE(YEAR(C89),MONTH(C89),DAY(C89)+1))=MONTH($C88),DATE(YEAR(C89),MONTH(C89),DAY(C89)+1),"")</f>
        <v>46175</v>
      </c>
      <c r="E89" s="33">
        <f t="shared" ref="E89:AG89" si="17">IF(MONTH(DATE(YEAR(D89),MONTH(D89),DAY(D89)+1))=MONTH($C88),DATE(YEAR(D89),MONTH(D89),DAY(D89)+1),"")</f>
        <v>46176</v>
      </c>
      <c r="F89" s="33">
        <f t="shared" si="17"/>
        <v>46177</v>
      </c>
      <c r="G89" s="33">
        <f t="shared" si="17"/>
        <v>46178</v>
      </c>
      <c r="H89" s="33">
        <f t="shared" si="17"/>
        <v>46179</v>
      </c>
      <c r="I89" s="33">
        <f t="shared" si="17"/>
        <v>46180</v>
      </c>
      <c r="J89" s="33">
        <f t="shared" si="17"/>
        <v>46181</v>
      </c>
      <c r="K89" s="33">
        <f t="shared" si="17"/>
        <v>46182</v>
      </c>
      <c r="L89" s="33">
        <f t="shared" si="17"/>
        <v>46183</v>
      </c>
      <c r="M89" s="33">
        <f t="shared" si="17"/>
        <v>46184</v>
      </c>
      <c r="N89" s="33">
        <f t="shared" si="17"/>
        <v>46185</v>
      </c>
      <c r="O89" s="33">
        <f t="shared" si="17"/>
        <v>46186</v>
      </c>
      <c r="P89" s="33">
        <f t="shared" si="17"/>
        <v>46187</v>
      </c>
      <c r="Q89" s="33">
        <f t="shared" si="17"/>
        <v>46188</v>
      </c>
      <c r="R89" s="33">
        <f t="shared" si="17"/>
        <v>46189</v>
      </c>
      <c r="S89" s="33">
        <f t="shared" si="17"/>
        <v>46190</v>
      </c>
      <c r="T89" s="33">
        <f t="shared" si="17"/>
        <v>46191</v>
      </c>
      <c r="U89" s="33">
        <f t="shared" si="17"/>
        <v>46192</v>
      </c>
      <c r="V89" s="33">
        <f t="shared" si="17"/>
        <v>46193</v>
      </c>
      <c r="W89" s="33">
        <f t="shared" si="17"/>
        <v>46194</v>
      </c>
      <c r="X89" s="33">
        <f t="shared" si="17"/>
        <v>46195</v>
      </c>
      <c r="Y89" s="33">
        <f t="shared" si="17"/>
        <v>46196</v>
      </c>
      <c r="Z89" s="33">
        <f t="shared" si="17"/>
        <v>46197</v>
      </c>
      <c r="AA89" s="33">
        <f t="shared" si="17"/>
        <v>46198</v>
      </c>
      <c r="AB89" s="33">
        <f t="shared" si="17"/>
        <v>46199</v>
      </c>
      <c r="AC89" s="33">
        <f t="shared" si="17"/>
        <v>46200</v>
      </c>
      <c r="AD89" s="33">
        <f t="shared" si="17"/>
        <v>46201</v>
      </c>
      <c r="AE89" s="33">
        <f t="shared" si="17"/>
        <v>46202</v>
      </c>
      <c r="AF89" s="88">
        <f t="shared" si="17"/>
        <v>46203</v>
      </c>
      <c r="AG89" s="89" t="str">
        <f t="shared" si="17"/>
        <v/>
      </c>
      <c r="AH89" s="259"/>
      <c r="AI89" s="260"/>
      <c r="AJ89" s="260"/>
      <c r="AK89" s="260"/>
      <c r="AL89" s="261"/>
      <c r="AM89" s="218"/>
      <c r="AN89" s="219"/>
      <c r="AO89" s="220"/>
      <c r="AP89" s="223"/>
      <c r="AQ89" s="224"/>
      <c r="AR89" s="200"/>
      <c r="AS89" s="203"/>
      <c r="AT89" s="206"/>
      <c r="AU89" s="157"/>
      <c r="AV89" s="137"/>
      <c r="AW89" s="157"/>
      <c r="AX89" s="137"/>
      <c r="AY89" s="157"/>
      <c r="AZ89" s="157"/>
      <c r="BA89" s="35" t="s">
        <v>78</v>
      </c>
      <c r="BB89" s="35" t="s">
        <v>79</v>
      </c>
      <c r="BC89" s="170"/>
      <c r="BD89" s="198"/>
      <c r="BE89" s="198"/>
      <c r="BF89" s="125"/>
      <c r="BG89" s="125"/>
      <c r="BH89" s="36"/>
      <c r="BI89" s="193"/>
      <c r="BJ89" s="170"/>
      <c r="BK89" s="125"/>
    </row>
    <row r="90" spans="1:63" s="18" customFormat="1" ht="12.95" customHeight="1">
      <c r="A90" s="12"/>
      <c r="B90" s="32" t="s">
        <v>2</v>
      </c>
      <c r="C90" s="37" t="str">
        <f t="shared" ref="C90:AG90" si="18">TEXT(C89,"aaa")</f>
        <v>月</v>
      </c>
      <c r="D90" s="37" t="str">
        <f t="shared" si="18"/>
        <v>火</v>
      </c>
      <c r="E90" s="37" t="str">
        <f t="shared" si="18"/>
        <v>水</v>
      </c>
      <c r="F90" s="37" t="str">
        <f t="shared" si="18"/>
        <v>木</v>
      </c>
      <c r="G90" s="37" t="str">
        <f t="shared" si="18"/>
        <v>金</v>
      </c>
      <c r="H90" s="37" t="str">
        <f t="shared" si="18"/>
        <v>土</v>
      </c>
      <c r="I90" s="37" t="str">
        <f t="shared" si="18"/>
        <v>日</v>
      </c>
      <c r="J90" s="37" t="str">
        <f t="shared" si="18"/>
        <v>月</v>
      </c>
      <c r="K90" s="37" t="str">
        <f t="shared" si="18"/>
        <v>火</v>
      </c>
      <c r="L90" s="37" t="str">
        <f t="shared" si="18"/>
        <v>水</v>
      </c>
      <c r="M90" s="37" t="str">
        <f t="shared" si="18"/>
        <v>木</v>
      </c>
      <c r="N90" s="37" t="str">
        <f t="shared" si="18"/>
        <v>金</v>
      </c>
      <c r="O90" s="37" t="str">
        <f t="shared" si="18"/>
        <v>土</v>
      </c>
      <c r="P90" s="37" t="str">
        <f t="shared" si="18"/>
        <v>日</v>
      </c>
      <c r="Q90" s="37" t="str">
        <f t="shared" si="18"/>
        <v>月</v>
      </c>
      <c r="R90" s="37" t="str">
        <f t="shared" si="18"/>
        <v>火</v>
      </c>
      <c r="S90" s="37" t="str">
        <f t="shared" si="18"/>
        <v>水</v>
      </c>
      <c r="T90" s="37" t="str">
        <f t="shared" si="18"/>
        <v>木</v>
      </c>
      <c r="U90" s="37" t="str">
        <f t="shared" si="18"/>
        <v>金</v>
      </c>
      <c r="V90" s="37" t="str">
        <f t="shared" si="18"/>
        <v>土</v>
      </c>
      <c r="W90" s="37" t="str">
        <f t="shared" si="18"/>
        <v>日</v>
      </c>
      <c r="X90" s="37" t="str">
        <f t="shared" si="18"/>
        <v>月</v>
      </c>
      <c r="Y90" s="37" t="str">
        <f t="shared" si="18"/>
        <v>火</v>
      </c>
      <c r="Z90" s="37" t="str">
        <f t="shared" si="18"/>
        <v>水</v>
      </c>
      <c r="AA90" s="37" t="str">
        <f t="shared" si="18"/>
        <v>木</v>
      </c>
      <c r="AB90" s="37" t="str">
        <f t="shared" si="18"/>
        <v>金</v>
      </c>
      <c r="AC90" s="37" t="str">
        <f t="shared" si="18"/>
        <v>土</v>
      </c>
      <c r="AD90" s="37" t="str">
        <f t="shared" si="18"/>
        <v>日</v>
      </c>
      <c r="AE90" s="37" t="str">
        <f t="shared" si="18"/>
        <v>月</v>
      </c>
      <c r="AF90" s="90" t="str">
        <f t="shared" si="18"/>
        <v>火</v>
      </c>
      <c r="AG90" s="91" t="str">
        <f t="shared" si="18"/>
        <v/>
      </c>
      <c r="AH90" s="228" t="s">
        <v>90</v>
      </c>
      <c r="AI90" s="195" t="s">
        <v>91</v>
      </c>
      <c r="AJ90" s="195" t="s">
        <v>92</v>
      </c>
      <c r="AK90" s="195" t="s">
        <v>93</v>
      </c>
      <c r="AL90" s="196" t="s">
        <v>94</v>
      </c>
      <c r="AM90" s="177" t="s">
        <v>44</v>
      </c>
      <c r="AN90" s="178" t="s">
        <v>12</v>
      </c>
      <c r="AO90" s="179" t="s">
        <v>51</v>
      </c>
      <c r="AP90" s="180" t="s">
        <v>44</v>
      </c>
      <c r="AQ90" s="183" t="s">
        <v>13</v>
      </c>
      <c r="AR90" s="201"/>
      <c r="AS90" s="204"/>
      <c r="AT90" s="186">
        <f>COUNT(C89:AG89)</f>
        <v>30</v>
      </c>
      <c r="AU90" s="155">
        <f>AT90-AR92</f>
        <v>30</v>
      </c>
      <c r="AV90" s="170">
        <f>SUM(AU$8:AU93)</f>
        <v>223</v>
      </c>
      <c r="AW90" s="155">
        <f>AT90-AR94</f>
        <v>30</v>
      </c>
      <c r="AX90" s="170">
        <f>SUM(AW$8:AW93)</f>
        <v>223</v>
      </c>
      <c r="AY90" s="170">
        <f>COUNTIF(C93:AG93,"○")+COUNTIF(C93:AG93,"●")</f>
        <v>0</v>
      </c>
      <c r="AZ90" s="170">
        <f>SUM(AY$9:AY94)</f>
        <v>38</v>
      </c>
      <c r="BA90" s="170">
        <f>COUNTIF(C95:AG95,"○")+COUNTIF(C95:AG95,"●")</f>
        <v>0</v>
      </c>
      <c r="BB90" s="170">
        <f>SUM(BA$10:BA95)</f>
        <v>38</v>
      </c>
      <c r="BC90" s="125">
        <f>COUNTIF(C90:AG90,"土")+COUNTIF(C90:AG90,"日")</f>
        <v>8</v>
      </c>
      <c r="BD90" s="137"/>
      <c r="BE90" s="137"/>
      <c r="BF90" s="125" t="str">
        <f ca="1">IF(OR(BD91/AU90&lt;0.285,BD91=0),"特例","特例なし")</f>
        <v>特例</v>
      </c>
      <c r="BG90" s="125" t="str">
        <f ca="1">IF(OR(BE91/AW90&lt;0.285,BE91=0),"特例","特例なし")</f>
        <v>特例</v>
      </c>
      <c r="BH90" s="171" t="s">
        <v>108</v>
      </c>
      <c r="BI90" s="232">
        <f>ABS(IF(WEEKDAY(C88,3)=0,7,WEEKDAY(C88,3)-7))</f>
        <v>7</v>
      </c>
      <c r="BJ90" s="125">
        <f ca="1">IF($AO$340="計画",IF(AU90=0,1,IF(AO93="達成",1,IF(AO93="達成※",1,0))),IF(AW90=0,1,IF(AO95="達成",1,IF(AO95="達成※",1,0))))</f>
        <v>0</v>
      </c>
      <c r="BK90" s="125">
        <f ca="1">IF($AO$340="計画",IF(COUNTIF(AH94:AL94,"未")=0,1,0),IF(COUNTIF(AH96:AL96,"未")=0,1,0))</f>
        <v>0</v>
      </c>
    </row>
    <row r="91" spans="1:63" s="18" customFormat="1" ht="35.1" customHeight="1">
      <c r="A91" s="12"/>
      <c r="B91" s="169" t="s">
        <v>3</v>
      </c>
      <c r="C91" s="167" t="str">
        <f>IFERROR(VLOOKUP(C89,祝日一覧!$A:$C,3,FALSE),"")</f>
        <v/>
      </c>
      <c r="D91" s="167" t="str">
        <f>IFERROR(VLOOKUP(D89,祝日一覧!$A:$C,3,FALSE),"")</f>
        <v/>
      </c>
      <c r="E91" s="167" t="str">
        <f>IFERROR(VLOOKUP(E89,祝日一覧!$A:$C,3,FALSE),"")</f>
        <v/>
      </c>
      <c r="F91" s="167" t="str">
        <f>IFERROR(VLOOKUP(F89,祝日一覧!$A:$C,3,FALSE),"")</f>
        <v/>
      </c>
      <c r="G91" s="167" t="str">
        <f>IFERROR(VLOOKUP(G89,祝日一覧!$A:$C,3,FALSE),"")</f>
        <v/>
      </c>
      <c r="H91" s="167" t="str">
        <f>IFERROR(VLOOKUP(H89,祝日一覧!$A:$C,3,FALSE),"")</f>
        <v/>
      </c>
      <c r="I91" s="167" t="str">
        <f>IFERROR(VLOOKUP(I89,祝日一覧!$A:$C,3,FALSE),"")</f>
        <v/>
      </c>
      <c r="J91" s="167" t="str">
        <f>IFERROR(VLOOKUP(J89,祝日一覧!$A:$C,3,FALSE),"")</f>
        <v/>
      </c>
      <c r="K91" s="167" t="str">
        <f>IFERROR(VLOOKUP(K89,祝日一覧!$A:$C,3,FALSE),"")</f>
        <v/>
      </c>
      <c r="L91" s="167" t="str">
        <f>IFERROR(VLOOKUP(L89,祝日一覧!$A:$C,3,FALSE),"")</f>
        <v/>
      </c>
      <c r="M91" s="167" t="str">
        <f>IFERROR(VLOOKUP(M89,祝日一覧!$A:$C,3,FALSE),"")</f>
        <v/>
      </c>
      <c r="N91" s="167" t="str">
        <f>IFERROR(VLOOKUP(N89,祝日一覧!$A:$C,3,FALSE),"")</f>
        <v/>
      </c>
      <c r="O91" s="167" t="str">
        <f>IFERROR(VLOOKUP(O89,祝日一覧!$A:$C,3,FALSE),"")</f>
        <v/>
      </c>
      <c r="P91" s="167" t="str">
        <f>IFERROR(VLOOKUP(P89,祝日一覧!$A:$C,3,FALSE),"")</f>
        <v/>
      </c>
      <c r="Q91" s="167" t="str">
        <f>IFERROR(VLOOKUP(Q89,祝日一覧!$A:$C,3,FALSE),"")</f>
        <v/>
      </c>
      <c r="R91" s="167" t="str">
        <f>IFERROR(VLOOKUP(R89,祝日一覧!$A:$C,3,FALSE),"")</f>
        <v/>
      </c>
      <c r="S91" s="167" t="str">
        <f>IFERROR(VLOOKUP(S89,祝日一覧!$A:$C,3,FALSE),"")</f>
        <v/>
      </c>
      <c r="T91" s="167" t="str">
        <f>IFERROR(VLOOKUP(T89,祝日一覧!$A:$C,3,FALSE),"")</f>
        <v/>
      </c>
      <c r="U91" s="167" t="str">
        <f>IFERROR(VLOOKUP(U89,祝日一覧!$A:$C,3,FALSE),"")</f>
        <v/>
      </c>
      <c r="V91" s="167" t="str">
        <f>IFERROR(VLOOKUP(V89,祝日一覧!$A:$C,3,FALSE),"")</f>
        <v/>
      </c>
      <c r="W91" s="167" t="str">
        <f>IFERROR(VLOOKUP(W89,祝日一覧!$A:$C,3,FALSE),"")</f>
        <v/>
      </c>
      <c r="X91" s="167" t="str">
        <f>IFERROR(VLOOKUP(X89,祝日一覧!$A:$C,3,FALSE),"")</f>
        <v/>
      </c>
      <c r="Y91" s="167" t="str">
        <f>IFERROR(VLOOKUP(Y89,祝日一覧!$A:$C,3,FALSE),"")</f>
        <v/>
      </c>
      <c r="Z91" s="167" t="str">
        <f>IFERROR(VLOOKUP(Z89,祝日一覧!$A:$C,3,FALSE),"")</f>
        <v/>
      </c>
      <c r="AA91" s="167" t="str">
        <f>IFERROR(VLOOKUP(AA89,祝日一覧!$A:$C,3,FALSE),"")</f>
        <v/>
      </c>
      <c r="AB91" s="167" t="str">
        <f>IFERROR(VLOOKUP(AB89,祝日一覧!$A:$C,3,FALSE),"")</f>
        <v/>
      </c>
      <c r="AC91" s="167" t="str">
        <f>IFERROR(VLOOKUP(AC89,祝日一覧!$A:$C,3,FALSE),"")</f>
        <v/>
      </c>
      <c r="AD91" s="167" t="str">
        <f>IFERROR(VLOOKUP(AD89,祝日一覧!$A:$C,3,FALSE),"")</f>
        <v/>
      </c>
      <c r="AE91" s="167" t="str">
        <f>IFERROR(VLOOKUP(AE89,祝日一覧!$A:$C,3,FALSE),"")</f>
        <v/>
      </c>
      <c r="AF91" s="167" t="str">
        <f>IFERROR(VLOOKUP(AF89,祝日一覧!$A:$C,3,FALSE),"")</f>
        <v/>
      </c>
      <c r="AG91" s="227" t="str">
        <f>IFERROR(VLOOKUP(AG89,祝日一覧!$A:$C,3,FALSE),"")</f>
        <v/>
      </c>
      <c r="AH91" s="228"/>
      <c r="AI91" s="195"/>
      <c r="AJ91" s="195"/>
      <c r="AK91" s="195"/>
      <c r="AL91" s="196"/>
      <c r="AM91" s="177"/>
      <c r="AN91" s="178"/>
      <c r="AO91" s="179"/>
      <c r="AP91" s="181"/>
      <c r="AQ91" s="184"/>
      <c r="AR91" s="39" t="s">
        <v>84</v>
      </c>
      <c r="AS91" s="40" t="s">
        <v>84</v>
      </c>
      <c r="AT91" s="186"/>
      <c r="AU91" s="156"/>
      <c r="AV91" s="170"/>
      <c r="AW91" s="156"/>
      <c r="AX91" s="170"/>
      <c r="AY91" s="170"/>
      <c r="AZ91" s="170"/>
      <c r="BA91" s="170"/>
      <c r="BB91" s="170"/>
      <c r="BC91" s="125"/>
      <c r="BD91" s="174">
        <f ca="1">BC90-AS92</f>
        <v>8</v>
      </c>
      <c r="BE91" s="174">
        <f ca="1">BC90-AS94</f>
        <v>8</v>
      </c>
      <c r="BF91" s="125"/>
      <c r="BG91" s="125"/>
      <c r="BH91" s="172"/>
      <c r="BI91" s="232">
        <f>WEEKDAY(C87,3)</f>
        <v>5</v>
      </c>
      <c r="BJ91" s="125"/>
      <c r="BK91" s="125"/>
    </row>
    <row r="92" spans="1:63" s="18" customFormat="1" ht="53.1" customHeight="1">
      <c r="A92" s="43"/>
      <c r="B92" s="169"/>
      <c r="C92" s="167"/>
      <c r="D92" s="167"/>
      <c r="E92" s="167"/>
      <c r="F92" s="167"/>
      <c r="G92" s="167"/>
      <c r="H92" s="167"/>
      <c r="I92" s="167"/>
      <c r="J92" s="167"/>
      <c r="K92" s="167"/>
      <c r="L92" s="167"/>
      <c r="M92" s="167"/>
      <c r="N92" s="167"/>
      <c r="O92" s="167"/>
      <c r="P92" s="167"/>
      <c r="Q92" s="167"/>
      <c r="R92" s="167"/>
      <c r="S92" s="167"/>
      <c r="T92" s="167"/>
      <c r="U92" s="167"/>
      <c r="V92" s="167"/>
      <c r="W92" s="167"/>
      <c r="X92" s="167"/>
      <c r="Y92" s="167"/>
      <c r="Z92" s="167"/>
      <c r="AA92" s="167"/>
      <c r="AB92" s="167"/>
      <c r="AC92" s="167"/>
      <c r="AD92" s="167"/>
      <c r="AE92" s="167"/>
      <c r="AF92" s="167"/>
      <c r="AG92" s="227"/>
      <c r="AH92" s="44" t="str">
        <f>IF($BI90=7,DBCS(1&amp;"日～"&amp;7&amp;"日"),DBCS("前"&amp;DAY(EOMONTH($C88-1,0))-6+$BI90&amp;"日～"&amp;$BI90&amp;"日"))</f>
        <v>１日～７日</v>
      </c>
      <c r="AI92" s="45" t="str">
        <f>DBCS($BI90+1&amp;"日～"&amp;$BI90+7&amp;"日")</f>
        <v>８日～１４日</v>
      </c>
      <c r="AJ92" s="45" t="str">
        <f>DBCS($BI90+8&amp;"日～"&amp;$BI90+14&amp;"日")</f>
        <v>１５日～２１日</v>
      </c>
      <c r="AK92" s="45" t="str">
        <f>DBCS($BI90+15&amp;"日～"&amp;$BI90+21&amp;"日")</f>
        <v>２２日～２８日</v>
      </c>
      <c r="AL92" s="46" t="str">
        <f>IF(AND(BI90=7,BI93=0),"-",IF($BI95=3,"-",DBCS($BI90+22&amp;"日～"&amp;$BI90+28&amp;"日")))</f>
        <v>-</v>
      </c>
      <c r="AM92" s="177"/>
      <c r="AN92" s="178"/>
      <c r="AO92" s="179"/>
      <c r="AP92" s="182"/>
      <c r="AQ92" s="185"/>
      <c r="AR92" s="39">
        <f>COUNTIF(C93:AG94,"外")</f>
        <v>0</v>
      </c>
      <c r="AS92" s="40">
        <f ca="1">COUNTIF(OFFSET(C93,0,MAX(5-WEEKDAY(C88,3),0),1,MIN(7-WEEKDAY(C88,3),2)),"外")+COUNTIF(OFFSET(C93,0,MAX(5-WEEKDAY(C88,3),0)+7,1,2),"外")+COUNTIF(OFFSET(C93,0,MAX(5-WEEKDAY(C88,3),0)+14,1,2),"外")+COUNTIF(OFFSET(C93,0,MAX(5-WEEKDAY(C88,3),0)+21,1,2),"外")+IF(BI92-BI90&lt;27,0,COUNTIF(OFFSET(C93,0,BI90+26,1,MIN(7-BI93,2)),"外"))</f>
        <v>0</v>
      </c>
      <c r="AT92" s="186"/>
      <c r="AU92" s="156"/>
      <c r="AV92" s="170"/>
      <c r="AW92" s="156"/>
      <c r="AX92" s="170"/>
      <c r="AY92" s="170"/>
      <c r="AZ92" s="170"/>
      <c r="BA92" s="170"/>
      <c r="BB92" s="170"/>
      <c r="BC92" s="125"/>
      <c r="BD92" s="175"/>
      <c r="BE92" s="175"/>
      <c r="BF92" s="125"/>
      <c r="BG92" s="125"/>
      <c r="BH92" s="47" t="s">
        <v>109</v>
      </c>
      <c r="BI92" s="48">
        <f>DAY(EOMONTH(C88,0))</f>
        <v>30</v>
      </c>
      <c r="BJ92" s="125"/>
      <c r="BK92" s="125"/>
    </row>
    <row r="93" spans="1:63" s="18" customFormat="1" ht="29.1" customHeight="1">
      <c r="A93" s="52"/>
      <c r="B93" s="161" t="s">
        <v>88</v>
      </c>
      <c r="C93" s="123"/>
      <c r="D93" s="123"/>
      <c r="E93" s="123"/>
      <c r="F93" s="123"/>
      <c r="G93" s="123"/>
      <c r="H93" s="123"/>
      <c r="I93" s="123"/>
      <c r="J93" s="123"/>
      <c r="K93" s="123"/>
      <c r="L93" s="123"/>
      <c r="M93" s="123"/>
      <c r="N93" s="123"/>
      <c r="O93" s="123"/>
      <c r="P93" s="123"/>
      <c r="Q93" s="123"/>
      <c r="R93" s="123"/>
      <c r="S93" s="123"/>
      <c r="T93" s="123"/>
      <c r="U93" s="123"/>
      <c r="V93" s="123"/>
      <c r="W93" s="123"/>
      <c r="X93" s="123"/>
      <c r="Y93" s="123"/>
      <c r="Z93" s="123"/>
      <c r="AA93" s="123"/>
      <c r="AB93" s="123"/>
      <c r="AC93" s="123"/>
      <c r="AD93" s="123"/>
      <c r="AE93" s="123"/>
      <c r="AF93" s="123"/>
      <c r="AG93" s="225"/>
      <c r="AH93" s="53">
        <f ca="1">IF(BI90=7,COUNTIF(OFFSET($C93,0,0,1,$BI90),"○")+COUNTIF(OFFSET($C93,0,$BI90,1,7),"●"),COUNTIF(OFFSET($C93,0,0,1,$BI90),"○")+COUNTIF(OFFSET($C93,-10,DAY(EOMONTH(C88-1,0))-7+BI90,1,7-$BI90),"○")+COUNTIF(OFFSET(C93,0,BI90,1,7),"●"))</f>
        <v>0</v>
      </c>
      <c r="AI93" s="54">
        <f ca="1">COUNTIF(OFFSET($C93,0,$BI90,1,7),"○")+COUNTIF(OFFSET($C93,0,$BI90+7,1,7),"●")</f>
        <v>0</v>
      </c>
      <c r="AJ93" s="54">
        <f ca="1">COUNTIF(OFFSET($C93,0,$BI90+7,1,7),"○")+COUNTIF(OFFSET($C93,0,$BI90+14,1,7),"●")</f>
        <v>0</v>
      </c>
      <c r="AK93" s="54">
        <f ca="1">IF(BI95=3,COUNTIF(OFFSET($C93,0,$BI90+14,1,7),"○")+IFERROR(COUNTIF(OFFSET(C93,0,BI90+21,1,BI93),"●"),0)+COUNTIF(OFFSET(C93,10,0,1,7-BI93),"●"),COUNTIF(OFFSET($C93,0,$BI90+14,1,7),"○")+COUNTIF(OFFSET($C93,0,$BI90+21,1,7),"●"))</f>
        <v>0</v>
      </c>
      <c r="AL93" s="55" t="str">
        <f ca="1">IF((BI95+SIGN(BI90))&lt;5,"-",IF(BI93=0,COUNTIF(OFFSET(C93,0,BI90+21,1,7),"○")+COUNTIF(OFFSET(C93,10,0,1,7-BI93),"●"),COUNTIF(OFFSET(C93,0,BI90+21,1,7),"○")+COUNTIF(OFFSET(C93,0,BI90+28,1,BI93),"●")+COUNTIF(OFFSET(C93,10,1,7-BI93,),"●")))</f>
        <v>-</v>
      </c>
      <c r="AM93" s="145">
        <f>AY90</f>
        <v>0</v>
      </c>
      <c r="AN93" s="147">
        <f>IF(AU90=0,"対象外",AM93/AU90)</f>
        <v>0</v>
      </c>
      <c r="AO93" s="149" t="str">
        <f ca="1">IF(AU90=0,"対象外",IF(AM93/AU90&gt;=0.285,"達成",IF(AM93&gt;=BF93,"達成※","未")))</f>
        <v>未</v>
      </c>
      <c r="AP93" s="151">
        <f>AZ90</f>
        <v>38</v>
      </c>
      <c r="AQ93" s="153">
        <f>IFERROR(AP93/AV90,"")</f>
        <v>0.17040358744394618</v>
      </c>
      <c r="AR93" s="39" t="s">
        <v>85</v>
      </c>
      <c r="AS93" s="40" t="s">
        <v>85</v>
      </c>
      <c r="AT93" s="186"/>
      <c r="AU93" s="156"/>
      <c r="AV93" s="170"/>
      <c r="AW93" s="156"/>
      <c r="AX93" s="170"/>
      <c r="AY93" s="170"/>
      <c r="AZ93" s="170"/>
      <c r="BA93" s="170"/>
      <c r="BB93" s="170"/>
      <c r="BC93" s="125"/>
      <c r="BD93" s="175"/>
      <c r="BE93" s="175"/>
      <c r="BF93" s="125">
        <f ca="1">IF(OR(BD91/AU90&lt;0.285,BD91=0),BD91,"-")</f>
        <v>8</v>
      </c>
      <c r="BG93" s="174">
        <f ca="1">IF(OR(BE91/AW90&lt;0.285,BE91=0),BE91,"-")</f>
        <v>8</v>
      </c>
      <c r="BH93" s="56" t="s">
        <v>110</v>
      </c>
      <c r="BI93" s="57">
        <f>MOD(BI92-BI90,7)</f>
        <v>2</v>
      </c>
      <c r="BJ93" s="125"/>
      <c r="BK93" s="125"/>
    </row>
    <row r="94" spans="1:63" s="18" customFormat="1" ht="29.1" customHeight="1">
      <c r="A94" s="52"/>
      <c r="B94" s="161"/>
      <c r="C94" s="123"/>
      <c r="D94" s="123"/>
      <c r="E94" s="123"/>
      <c r="F94" s="123"/>
      <c r="G94" s="123"/>
      <c r="H94" s="123"/>
      <c r="I94" s="123"/>
      <c r="J94" s="123"/>
      <c r="K94" s="123"/>
      <c r="L94" s="123"/>
      <c r="M94" s="123"/>
      <c r="N94" s="123"/>
      <c r="O94" s="123"/>
      <c r="P94" s="123"/>
      <c r="Q94" s="123"/>
      <c r="R94" s="123"/>
      <c r="S94" s="123"/>
      <c r="T94" s="123"/>
      <c r="U94" s="123"/>
      <c r="V94" s="123"/>
      <c r="W94" s="123"/>
      <c r="X94" s="123"/>
      <c r="Y94" s="123"/>
      <c r="Z94" s="123"/>
      <c r="AA94" s="123"/>
      <c r="AB94" s="123"/>
      <c r="AC94" s="123"/>
      <c r="AD94" s="123"/>
      <c r="AE94" s="123"/>
      <c r="AF94" s="123"/>
      <c r="AG94" s="225"/>
      <c r="AH94" s="58" t="str">
        <f ca="1">IF(BI90=1,
IF((2-COUNTIF(OFFSET(C93,0,0,1,1),"外")-COUNTIF(OFFSET(C93,-10,BI82-1),"外"))&lt;=AH93,"達成","未"),
IF((2-COUNTIF(OFFSET(C93,0,MAX(5-WEEKDAY(C88,3),0),1,2),"外"))&lt;=AH93,"達成","未"))</f>
        <v>未</v>
      </c>
      <c r="AI94" s="54" t="str">
        <f ca="1">IF((2-COUNTIF(OFFSET($C93,0,$BI90+5,1,2),"外"))&lt;=AI93,"達成","未")</f>
        <v>未</v>
      </c>
      <c r="AJ94" s="54" t="str">
        <f ca="1">IF((2-COUNTIF(OFFSET($C93,0,$BI90+12,1,2),"外"))&lt;=AJ93,"達成","未")</f>
        <v>未</v>
      </c>
      <c r="AK94" s="54" t="str">
        <f ca="1">IF((2-COUNTIF(OFFSET($C93,0,$BI90+19,1,2),"外"))&lt;=AK93,"達成","未")</f>
        <v>未</v>
      </c>
      <c r="AL94" s="55" t="str">
        <f ca="1">IF((BI95+SIGN(BI90))&lt;5,"-",IF((2-COUNTIF(OFFSET($C93,0,$BI90+26,1,2),"外"))&lt;=AL93,"達成","未"))</f>
        <v>-</v>
      </c>
      <c r="AM94" s="163"/>
      <c r="AN94" s="164"/>
      <c r="AO94" s="165"/>
      <c r="AP94" s="166"/>
      <c r="AQ94" s="187"/>
      <c r="AR94" s="188">
        <f>COUNTIF(C95:AG96,"外")</f>
        <v>0</v>
      </c>
      <c r="AS94" s="190">
        <f ca="1">COUNTIF(OFFSET(C95,0,MAX(5-WEEKDAY(C88,3),0),1,MIN(7-WEEKDAY(C88,3),2)),"外")+COUNTIF(OFFSET(C95,0,MAX(5-WEEKDAY(C88,3),0)+7,1,2),"外")+COUNTIF(OFFSET(C95,0,MAX(5-WEEKDAY(C88,3),0)+14,1,2),"外")+COUNTIF(OFFSET(C95,0,MAX(5-WEEKDAY(C88,3),0)+21,1,2),"外")+IF(BI92-BI90&lt;27,0,COUNTIF(OFFSET(C95,0,BI90+26,1,MIN(7-BI93,2)),"外"))</f>
        <v>0</v>
      </c>
      <c r="AT94" s="186"/>
      <c r="AU94" s="156"/>
      <c r="AV94" s="170"/>
      <c r="AW94" s="156"/>
      <c r="AX94" s="170"/>
      <c r="AY94" s="170"/>
      <c r="AZ94" s="170"/>
      <c r="BA94" s="170"/>
      <c r="BB94" s="170"/>
      <c r="BC94" s="125"/>
      <c r="BD94" s="175"/>
      <c r="BE94" s="175"/>
      <c r="BF94" s="125"/>
      <c r="BG94" s="175"/>
      <c r="BH94" s="59" t="s">
        <v>112</v>
      </c>
      <c r="BI94" s="57">
        <f>SIGN(BI90)+SIGN(BI93)+BI95</f>
        <v>5</v>
      </c>
      <c r="BJ94" s="125"/>
      <c r="BK94" s="125"/>
    </row>
    <row r="95" spans="1:63" s="18" customFormat="1" ht="29.1" customHeight="1">
      <c r="A95" s="52"/>
      <c r="B95" s="161" t="s">
        <v>137</v>
      </c>
      <c r="C95" s="123"/>
      <c r="D95" s="123"/>
      <c r="E95" s="123"/>
      <c r="F95" s="123"/>
      <c r="G95" s="123"/>
      <c r="H95" s="123"/>
      <c r="I95" s="123"/>
      <c r="J95" s="123"/>
      <c r="K95" s="123"/>
      <c r="L95" s="123"/>
      <c r="M95" s="123"/>
      <c r="N95" s="123"/>
      <c r="O95" s="123"/>
      <c r="P95" s="123"/>
      <c r="Q95" s="123"/>
      <c r="R95" s="123"/>
      <c r="S95" s="123"/>
      <c r="T95" s="123"/>
      <c r="U95" s="123"/>
      <c r="V95" s="123"/>
      <c r="W95" s="123"/>
      <c r="X95" s="123"/>
      <c r="Y95" s="123"/>
      <c r="Z95" s="123"/>
      <c r="AA95" s="123"/>
      <c r="AB95" s="123"/>
      <c r="AC95" s="123"/>
      <c r="AD95" s="123"/>
      <c r="AE95" s="123"/>
      <c r="AF95" s="123"/>
      <c r="AG95" s="225"/>
      <c r="AH95" s="53">
        <f ca="1">IF(BI90=7,COUNTIF(OFFSET($C95,0,0,1,$BI90),"○")+COUNTIF(OFFSET($C95,0,$BI90,1,7),"●"),COUNTIF(OFFSET($C95,0,0,1,$BI90),"○")+COUNTIF(OFFSET($C95,-10,DAY(EOMONTH(C88-1,0))-7+BI90,1,7-$BI90),"○")+COUNTIF(OFFSET(C95,0,BI90,1,7),"●"))</f>
        <v>0</v>
      </c>
      <c r="AI95" s="60">
        <f ca="1">COUNTIF(OFFSET($C95,0,$BI90,1,7),"○")+COUNTIF(OFFSET($C95,0,$BI90+7,1,7),"●")</f>
        <v>0</v>
      </c>
      <c r="AJ95" s="60">
        <f ca="1">COUNTIF(OFFSET($C95,0,$BI90+7,1,7),"○")+COUNTIF(OFFSET($C95,0,$BI90+14,1,7),"●")</f>
        <v>0</v>
      </c>
      <c r="AK95" s="60">
        <f ca="1">IF(BI95=3,COUNTIF(OFFSET($C95,0,$BI90+14,1,7),"○")+IFERROR(COUNTIF(OFFSET(C95,0,BI90+21,1,BI93),"●"),0)+COUNTIF(OFFSET(C95,10,0,1,7-BI93),"●"),COUNTIF(OFFSET($C95,0,$BI90+14,1,7),"○")+COUNTIF(OFFSET($C95,0,$BI90+21,1,7),"●"))</f>
        <v>0</v>
      </c>
      <c r="AL95" s="61" t="str">
        <f ca="1">IF((BI95+SIGN(BI90))&lt;5,"-",IF(BI93=0,COUNTIF(OFFSET(C95,0,BI90+21,1,7),"○")+COUNTIF(OFFSET(C95,10,0,1,7-BI93),"●"),COUNTIF(OFFSET(C95,0,BI90+21,1,7),"○")+COUNTIF(OFFSET(C95,0,BI90+28,1,BI93),"●")+COUNTIF(OFFSET(C95,10,1,7-BI93,),"●")))</f>
        <v>-</v>
      </c>
      <c r="AM95" s="145">
        <f>BA90</f>
        <v>0</v>
      </c>
      <c r="AN95" s="147">
        <f>IF(AW90=0,"対象外",AM95/AW90)</f>
        <v>0</v>
      </c>
      <c r="AO95" s="149" t="str">
        <f ca="1">IF(AW90=0,"対象外",IF(AM95/AW90&gt;=0.285,"達成",IF(AM95&gt;=BG93,"達成※","未")))</f>
        <v>未</v>
      </c>
      <c r="AP95" s="151">
        <f>BB90</f>
        <v>38</v>
      </c>
      <c r="AQ95" s="153">
        <f>IFERROR(AP95/AX90,"")</f>
        <v>0.17040358744394618</v>
      </c>
      <c r="AR95" s="189"/>
      <c r="AS95" s="191"/>
      <c r="AT95" s="186"/>
      <c r="AU95" s="157"/>
      <c r="AV95" s="170"/>
      <c r="AW95" s="157"/>
      <c r="AX95" s="170"/>
      <c r="AY95" s="170"/>
      <c r="AZ95" s="170"/>
      <c r="BA95" s="170"/>
      <c r="BB95" s="170"/>
      <c r="BC95" s="125"/>
      <c r="BD95" s="176"/>
      <c r="BE95" s="176"/>
      <c r="BF95" s="125"/>
      <c r="BG95" s="176"/>
      <c r="BH95" s="63" t="s">
        <v>111</v>
      </c>
      <c r="BI95" s="64">
        <f>ROUNDDOWN((BI92-BI90)/7,0)</f>
        <v>3</v>
      </c>
      <c r="BJ95" s="125"/>
      <c r="BK95" s="125"/>
    </row>
    <row r="96" spans="1:63" s="18" customFormat="1" ht="29.1" customHeight="1" thickBot="1">
      <c r="A96" s="52"/>
      <c r="B96" s="162"/>
      <c r="C96" s="142"/>
      <c r="D96" s="142"/>
      <c r="E96" s="142"/>
      <c r="F96" s="142"/>
      <c r="G96" s="142"/>
      <c r="H96" s="142"/>
      <c r="I96" s="142"/>
      <c r="J96" s="142"/>
      <c r="K96" s="142"/>
      <c r="L96" s="142"/>
      <c r="M96" s="142"/>
      <c r="N96" s="142"/>
      <c r="O96" s="142"/>
      <c r="P96" s="142"/>
      <c r="Q96" s="142"/>
      <c r="R96" s="142"/>
      <c r="S96" s="142"/>
      <c r="T96" s="142"/>
      <c r="U96" s="142"/>
      <c r="V96" s="142"/>
      <c r="W96" s="142"/>
      <c r="X96" s="142"/>
      <c r="Y96" s="142"/>
      <c r="Z96" s="142"/>
      <c r="AA96" s="142"/>
      <c r="AB96" s="142"/>
      <c r="AC96" s="142"/>
      <c r="AD96" s="142"/>
      <c r="AE96" s="142"/>
      <c r="AF96" s="142"/>
      <c r="AG96" s="226"/>
      <c r="AH96" s="77" t="str">
        <f ca="1">IF(BI90=1,
IF((2-COUNTIF(OFFSET(C95,0,0,1,1),"外")-COUNTIF(OFFSET(C95,-10,BI82-1),"外"))&lt;=AH95,"達成","未"),
IF((2-COUNTIF(OFFSET(C95,0,MAX(5-WEEKDAY(C88,3),0),1,2),"外"))&lt;=AH95,"達成","未"))</f>
        <v>未</v>
      </c>
      <c r="AI96" s="66" t="str">
        <f ca="1">IF((2-COUNTIF(OFFSET($C95,0,$BI90+5,1,2),"外"))&lt;=AI95,"達成","未")</f>
        <v>未</v>
      </c>
      <c r="AJ96" s="66" t="str">
        <f ca="1">IF((2-COUNTIF(OFFSET($C95,0,$BI90+12,1,2),"外"))&lt;=AJ95,"達成","未")</f>
        <v>未</v>
      </c>
      <c r="AK96" s="66" t="str">
        <f ca="1">IF((2-COUNTIF(OFFSET($C95,0,$BI90+19,1,2),"外"))&lt;=AK95,"達成","未")</f>
        <v>未</v>
      </c>
      <c r="AL96" s="67" t="str">
        <f ca="1">IF((BI95+SIGN(BI90))&lt;5,"-",IF((2-COUNTIF(OFFSET($C95,0,$BI90+26,1,2),"外"))&lt;=AL95,"達成","未"))</f>
        <v>-</v>
      </c>
      <c r="AM96" s="146"/>
      <c r="AN96" s="148"/>
      <c r="AO96" s="150"/>
      <c r="AP96" s="152"/>
      <c r="AQ96" s="154"/>
      <c r="AR96" s="68"/>
      <c r="AS96" s="68"/>
      <c r="AT96" s="22"/>
      <c r="AU96" s="22"/>
      <c r="AV96" s="22"/>
      <c r="AW96" s="22"/>
      <c r="AX96" s="22"/>
      <c r="AY96" s="22"/>
      <c r="AZ96" s="22"/>
      <c r="BA96" s="22"/>
      <c r="BB96" s="22"/>
      <c r="BC96" s="69"/>
      <c r="BD96" s="69"/>
      <c r="BE96" s="69"/>
      <c r="BF96" s="69"/>
      <c r="BG96" s="69"/>
      <c r="BH96" s="69"/>
      <c r="BI96" s="69"/>
      <c r="BJ96" s="69"/>
    </row>
    <row r="97" spans="1:63" s="18" customFormat="1" ht="14.25" thickBot="1">
      <c r="A97" s="12"/>
      <c r="B97" s="14"/>
      <c r="C97" s="14"/>
      <c r="D97" s="14"/>
      <c r="E97" s="14"/>
      <c r="F97" s="14"/>
      <c r="G97" s="14"/>
      <c r="H97" s="14"/>
      <c r="I97" s="14"/>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5"/>
      <c r="AI97" s="15"/>
      <c r="AJ97" s="15"/>
      <c r="AK97" s="15"/>
      <c r="AL97" s="15"/>
      <c r="AM97" s="15"/>
      <c r="AN97" s="15"/>
      <c r="AO97" s="15"/>
      <c r="AP97" s="15"/>
      <c r="AQ97" s="15"/>
      <c r="AR97" s="15"/>
      <c r="AS97" s="15"/>
      <c r="AT97" s="16"/>
      <c r="AU97" s="16"/>
      <c r="AV97" s="16"/>
      <c r="AW97" s="16"/>
      <c r="AX97" s="16"/>
      <c r="AY97" s="16"/>
      <c r="AZ97" s="16"/>
      <c r="BA97" s="16"/>
      <c r="BB97" s="16"/>
    </row>
    <row r="98" spans="1:63" s="18" customFormat="1" ht="12.95" customHeight="1" outlineLevel="1">
      <c r="A98" s="12"/>
      <c r="B98" s="29" t="s">
        <v>0</v>
      </c>
      <c r="C98" s="207">
        <f>DATE(YEAR(C88),MONTH(C88)+1,DAY(C88))</f>
        <v>46204</v>
      </c>
      <c r="D98" s="207"/>
      <c r="E98" s="207"/>
      <c r="F98" s="207"/>
      <c r="G98" s="207"/>
      <c r="H98" s="207"/>
      <c r="I98" s="207"/>
      <c r="J98" s="207"/>
      <c r="K98" s="207"/>
      <c r="L98" s="207"/>
      <c r="M98" s="207"/>
      <c r="N98" s="207"/>
      <c r="O98" s="207"/>
      <c r="P98" s="207"/>
      <c r="Q98" s="207"/>
      <c r="R98" s="207"/>
      <c r="S98" s="207"/>
      <c r="T98" s="207"/>
      <c r="U98" s="207"/>
      <c r="V98" s="207"/>
      <c r="W98" s="207"/>
      <c r="X98" s="207"/>
      <c r="Y98" s="207"/>
      <c r="Z98" s="207"/>
      <c r="AA98" s="207"/>
      <c r="AB98" s="207"/>
      <c r="AC98" s="207"/>
      <c r="AD98" s="207"/>
      <c r="AE98" s="207"/>
      <c r="AF98" s="207"/>
      <c r="AG98" s="208"/>
      <c r="AH98" s="256" t="s">
        <v>135</v>
      </c>
      <c r="AI98" s="257"/>
      <c r="AJ98" s="257"/>
      <c r="AK98" s="257"/>
      <c r="AL98" s="258"/>
      <c r="AM98" s="215" t="s">
        <v>50</v>
      </c>
      <c r="AN98" s="216"/>
      <c r="AO98" s="217"/>
      <c r="AP98" s="221" t="s">
        <v>11</v>
      </c>
      <c r="AQ98" s="222"/>
      <c r="AR98" s="199" t="s">
        <v>113</v>
      </c>
      <c r="AS98" s="202" t="s">
        <v>114</v>
      </c>
      <c r="AT98" s="205" t="s">
        <v>15</v>
      </c>
      <c r="AU98" s="155" t="s">
        <v>115</v>
      </c>
      <c r="AV98" s="197" t="s">
        <v>116</v>
      </c>
      <c r="AW98" s="155" t="s">
        <v>118</v>
      </c>
      <c r="AX98" s="197" t="s">
        <v>117</v>
      </c>
      <c r="AY98" s="155" t="s">
        <v>80</v>
      </c>
      <c r="AZ98" s="155" t="s">
        <v>81</v>
      </c>
      <c r="BA98" s="30" t="s">
        <v>82</v>
      </c>
      <c r="BB98" s="30" t="s">
        <v>83</v>
      </c>
      <c r="BC98" s="170" t="s">
        <v>52</v>
      </c>
      <c r="BD98" s="197" t="s">
        <v>119</v>
      </c>
      <c r="BE98" s="197" t="s">
        <v>120</v>
      </c>
      <c r="BF98" s="170" t="s">
        <v>121</v>
      </c>
      <c r="BG98" s="170" t="s">
        <v>122</v>
      </c>
      <c r="BH98" s="31"/>
      <c r="BI98" s="192" t="s">
        <v>100</v>
      </c>
      <c r="BJ98" s="170" t="s">
        <v>61</v>
      </c>
      <c r="BK98" s="125" t="s">
        <v>89</v>
      </c>
    </row>
    <row r="99" spans="1:63" s="18" customFormat="1" outlineLevel="1">
      <c r="A99" s="12"/>
      <c r="B99" s="32" t="s">
        <v>1</v>
      </c>
      <c r="C99" s="33">
        <f>DATE(YEAR(C98),MONTH(C98),DAY(C98))</f>
        <v>46204</v>
      </c>
      <c r="D99" s="33">
        <f>IF(MONTH(DATE(YEAR(C99),MONTH(C99),DAY(C99)+1))=MONTH($C98),DATE(YEAR(C99),MONTH(C99),DAY(C99)+1),"")</f>
        <v>46205</v>
      </c>
      <c r="E99" s="33">
        <f t="shared" ref="E99:AG99" si="19">IF(MONTH(DATE(YEAR(D99),MONTH(D99),DAY(D99)+1))=MONTH($C98),DATE(YEAR(D99),MONTH(D99),DAY(D99)+1),"")</f>
        <v>46206</v>
      </c>
      <c r="F99" s="33">
        <f t="shared" si="19"/>
        <v>46207</v>
      </c>
      <c r="G99" s="33">
        <f t="shared" si="19"/>
        <v>46208</v>
      </c>
      <c r="H99" s="33">
        <f t="shared" si="19"/>
        <v>46209</v>
      </c>
      <c r="I99" s="33">
        <f t="shared" si="19"/>
        <v>46210</v>
      </c>
      <c r="J99" s="33">
        <f t="shared" si="19"/>
        <v>46211</v>
      </c>
      <c r="K99" s="33">
        <f t="shared" si="19"/>
        <v>46212</v>
      </c>
      <c r="L99" s="33">
        <f t="shared" si="19"/>
        <v>46213</v>
      </c>
      <c r="M99" s="33">
        <f t="shared" si="19"/>
        <v>46214</v>
      </c>
      <c r="N99" s="33">
        <f t="shared" si="19"/>
        <v>46215</v>
      </c>
      <c r="O99" s="33">
        <f t="shared" si="19"/>
        <v>46216</v>
      </c>
      <c r="P99" s="33">
        <f t="shared" si="19"/>
        <v>46217</v>
      </c>
      <c r="Q99" s="33">
        <f t="shared" si="19"/>
        <v>46218</v>
      </c>
      <c r="R99" s="33">
        <f t="shared" si="19"/>
        <v>46219</v>
      </c>
      <c r="S99" s="33">
        <f t="shared" si="19"/>
        <v>46220</v>
      </c>
      <c r="T99" s="33">
        <f t="shared" si="19"/>
        <v>46221</v>
      </c>
      <c r="U99" s="33">
        <f t="shared" si="19"/>
        <v>46222</v>
      </c>
      <c r="V99" s="33">
        <f t="shared" si="19"/>
        <v>46223</v>
      </c>
      <c r="W99" s="33">
        <f t="shared" si="19"/>
        <v>46224</v>
      </c>
      <c r="X99" s="33">
        <f t="shared" si="19"/>
        <v>46225</v>
      </c>
      <c r="Y99" s="33">
        <f t="shared" si="19"/>
        <v>46226</v>
      </c>
      <c r="Z99" s="33">
        <f t="shared" si="19"/>
        <v>46227</v>
      </c>
      <c r="AA99" s="33">
        <f t="shared" si="19"/>
        <v>46228</v>
      </c>
      <c r="AB99" s="33">
        <f t="shared" si="19"/>
        <v>46229</v>
      </c>
      <c r="AC99" s="33">
        <f t="shared" si="19"/>
        <v>46230</v>
      </c>
      <c r="AD99" s="33">
        <f t="shared" si="19"/>
        <v>46231</v>
      </c>
      <c r="AE99" s="33">
        <f t="shared" si="19"/>
        <v>46232</v>
      </c>
      <c r="AF99" s="33">
        <f t="shared" si="19"/>
        <v>46233</v>
      </c>
      <c r="AG99" s="74">
        <f t="shared" si="19"/>
        <v>46234</v>
      </c>
      <c r="AH99" s="259"/>
      <c r="AI99" s="260"/>
      <c r="AJ99" s="260"/>
      <c r="AK99" s="260"/>
      <c r="AL99" s="261"/>
      <c r="AM99" s="218"/>
      <c r="AN99" s="219"/>
      <c r="AO99" s="220"/>
      <c r="AP99" s="223"/>
      <c r="AQ99" s="224"/>
      <c r="AR99" s="200"/>
      <c r="AS99" s="203"/>
      <c r="AT99" s="206"/>
      <c r="AU99" s="157"/>
      <c r="AV99" s="137"/>
      <c r="AW99" s="157"/>
      <c r="AX99" s="137"/>
      <c r="AY99" s="157"/>
      <c r="AZ99" s="157"/>
      <c r="BA99" s="35" t="s">
        <v>78</v>
      </c>
      <c r="BB99" s="35" t="s">
        <v>79</v>
      </c>
      <c r="BC99" s="170"/>
      <c r="BD99" s="198"/>
      <c r="BE99" s="198"/>
      <c r="BF99" s="125"/>
      <c r="BG99" s="125"/>
      <c r="BH99" s="36"/>
      <c r="BI99" s="193"/>
      <c r="BJ99" s="170"/>
      <c r="BK99" s="125"/>
    </row>
    <row r="100" spans="1:63" s="18" customFormat="1" ht="12.95" customHeight="1" outlineLevel="1">
      <c r="A100" s="12"/>
      <c r="B100" s="32" t="s">
        <v>2</v>
      </c>
      <c r="C100" s="37" t="str">
        <f t="shared" ref="C100:AG100" si="20">TEXT(C99,"aaa")</f>
        <v>水</v>
      </c>
      <c r="D100" s="37" t="str">
        <f t="shared" si="20"/>
        <v>木</v>
      </c>
      <c r="E100" s="37" t="str">
        <f t="shared" si="20"/>
        <v>金</v>
      </c>
      <c r="F100" s="37" t="str">
        <f t="shared" si="20"/>
        <v>土</v>
      </c>
      <c r="G100" s="37" t="str">
        <f t="shared" si="20"/>
        <v>日</v>
      </c>
      <c r="H100" s="37" t="str">
        <f t="shared" si="20"/>
        <v>月</v>
      </c>
      <c r="I100" s="37" t="str">
        <f t="shared" si="20"/>
        <v>火</v>
      </c>
      <c r="J100" s="37" t="str">
        <f t="shared" si="20"/>
        <v>水</v>
      </c>
      <c r="K100" s="37" t="str">
        <f t="shared" si="20"/>
        <v>木</v>
      </c>
      <c r="L100" s="37" t="str">
        <f t="shared" si="20"/>
        <v>金</v>
      </c>
      <c r="M100" s="37" t="str">
        <f t="shared" si="20"/>
        <v>土</v>
      </c>
      <c r="N100" s="37" t="str">
        <f t="shared" si="20"/>
        <v>日</v>
      </c>
      <c r="O100" s="37" t="str">
        <f t="shared" si="20"/>
        <v>月</v>
      </c>
      <c r="P100" s="37" t="str">
        <f t="shared" si="20"/>
        <v>火</v>
      </c>
      <c r="Q100" s="37" t="str">
        <f t="shared" si="20"/>
        <v>水</v>
      </c>
      <c r="R100" s="37" t="str">
        <f t="shared" si="20"/>
        <v>木</v>
      </c>
      <c r="S100" s="37" t="str">
        <f t="shared" si="20"/>
        <v>金</v>
      </c>
      <c r="T100" s="37" t="str">
        <f t="shared" si="20"/>
        <v>土</v>
      </c>
      <c r="U100" s="37" t="str">
        <f t="shared" si="20"/>
        <v>日</v>
      </c>
      <c r="V100" s="37" t="str">
        <f t="shared" si="20"/>
        <v>月</v>
      </c>
      <c r="W100" s="37" t="str">
        <f t="shared" si="20"/>
        <v>火</v>
      </c>
      <c r="X100" s="37" t="str">
        <f t="shared" si="20"/>
        <v>水</v>
      </c>
      <c r="Y100" s="37" t="str">
        <f t="shared" si="20"/>
        <v>木</v>
      </c>
      <c r="Z100" s="37" t="str">
        <f t="shared" si="20"/>
        <v>金</v>
      </c>
      <c r="AA100" s="37" t="str">
        <f t="shared" si="20"/>
        <v>土</v>
      </c>
      <c r="AB100" s="37" t="str">
        <f t="shared" si="20"/>
        <v>日</v>
      </c>
      <c r="AC100" s="37" t="str">
        <f t="shared" si="20"/>
        <v>月</v>
      </c>
      <c r="AD100" s="37" t="str">
        <f t="shared" si="20"/>
        <v>火</v>
      </c>
      <c r="AE100" s="37" t="str">
        <f t="shared" si="20"/>
        <v>水</v>
      </c>
      <c r="AF100" s="37" t="str">
        <f t="shared" si="20"/>
        <v>木</v>
      </c>
      <c r="AG100" s="75" t="str">
        <f t="shared" si="20"/>
        <v>金</v>
      </c>
      <c r="AH100" s="228" t="s">
        <v>90</v>
      </c>
      <c r="AI100" s="195" t="s">
        <v>91</v>
      </c>
      <c r="AJ100" s="195" t="s">
        <v>92</v>
      </c>
      <c r="AK100" s="195" t="s">
        <v>93</v>
      </c>
      <c r="AL100" s="196" t="s">
        <v>94</v>
      </c>
      <c r="AM100" s="177" t="s">
        <v>44</v>
      </c>
      <c r="AN100" s="178" t="s">
        <v>12</v>
      </c>
      <c r="AO100" s="179" t="s">
        <v>51</v>
      </c>
      <c r="AP100" s="180" t="s">
        <v>44</v>
      </c>
      <c r="AQ100" s="183" t="s">
        <v>13</v>
      </c>
      <c r="AR100" s="201"/>
      <c r="AS100" s="204"/>
      <c r="AT100" s="186">
        <f>COUNT(C99:AG99)</f>
        <v>31</v>
      </c>
      <c r="AU100" s="155">
        <f>AT100-AR102</f>
        <v>31</v>
      </c>
      <c r="AV100" s="170">
        <f>SUM(AU$8:AU103)</f>
        <v>254</v>
      </c>
      <c r="AW100" s="155">
        <f>AT100-AR104</f>
        <v>31</v>
      </c>
      <c r="AX100" s="170">
        <f>SUM(AW$8:AW103)</f>
        <v>254</v>
      </c>
      <c r="AY100" s="170">
        <f>COUNTIF(C103:AG103,"○")+COUNTIF(C103:AG103,"●")</f>
        <v>0</v>
      </c>
      <c r="AZ100" s="170">
        <f>SUM(AY$9:AY104)</f>
        <v>38</v>
      </c>
      <c r="BA100" s="170">
        <f>COUNTIF(C105:AG105,"○")+COUNTIF(C105:AG105,"●")</f>
        <v>0</v>
      </c>
      <c r="BB100" s="170">
        <f>SUM(BA$10:BA105)</f>
        <v>38</v>
      </c>
      <c r="BC100" s="125">
        <f>COUNTIF(C100:AG100,"土")+COUNTIF(C100:AG100,"日")</f>
        <v>8</v>
      </c>
      <c r="BD100" s="137"/>
      <c r="BE100" s="137"/>
      <c r="BF100" s="125" t="str">
        <f ca="1">IF(OR(BD101/AU100&lt;0.285,BD101=0),"特例","特例なし")</f>
        <v>特例</v>
      </c>
      <c r="BG100" s="125" t="str">
        <f ca="1">IF(OR(BE101/AW100&lt;0.285,BE101=0),"特例","特例なし")</f>
        <v>特例</v>
      </c>
      <c r="BH100" s="171" t="s">
        <v>108</v>
      </c>
      <c r="BI100" s="232">
        <f>ABS(IF(WEEKDAY(C98,3)=0,7,WEEKDAY(C98,3)-7))</f>
        <v>5</v>
      </c>
      <c r="BJ100" s="125">
        <f ca="1">IF($AO$340="計画",IF(AU100=0,1,IF(AO103="達成",1,IF(AO103="達成※",1,0))),IF(AW100=0,1,IF(AO105="達成",1,IF(AO105="達成※",1,0))))</f>
        <v>0</v>
      </c>
      <c r="BK100" s="125">
        <f ca="1">IF($AO$340="計画",IF(COUNTIF(AH104:AL104,"未")=0,1,0),IF(COUNTIF(AH106:AL106,"未")=0,1,0))</f>
        <v>0</v>
      </c>
    </row>
    <row r="101" spans="1:63" s="18" customFormat="1" ht="28.5" outlineLevel="1">
      <c r="A101" s="12"/>
      <c r="B101" s="240" t="s">
        <v>3</v>
      </c>
      <c r="C101" s="235" t="str">
        <f>IFERROR(VLOOKUP(C99,祝日一覧!$A:$C,3,FALSE),"")</f>
        <v/>
      </c>
      <c r="D101" s="235" t="str">
        <f>IFERROR(VLOOKUP(D99,祝日一覧!$A:$C,3,FALSE),"")</f>
        <v/>
      </c>
      <c r="E101" s="235" t="str">
        <f>IFERROR(VLOOKUP(E99,祝日一覧!$A:$C,3,FALSE),"")</f>
        <v/>
      </c>
      <c r="F101" s="235" t="str">
        <f>IFERROR(VLOOKUP(F99,祝日一覧!$A:$C,3,FALSE),"")</f>
        <v/>
      </c>
      <c r="G101" s="235" t="str">
        <f>IFERROR(VLOOKUP(G99,祝日一覧!$A:$C,3,FALSE),"")</f>
        <v/>
      </c>
      <c r="H101" s="235" t="str">
        <f>IFERROR(VLOOKUP(H99,祝日一覧!$A:$C,3,FALSE),"")</f>
        <v/>
      </c>
      <c r="I101" s="235" t="str">
        <f>IFERROR(VLOOKUP(I99,祝日一覧!$A:$C,3,FALSE),"")</f>
        <v/>
      </c>
      <c r="J101" s="235" t="str">
        <f>IFERROR(VLOOKUP(J99,祝日一覧!$A:$C,3,FALSE),"")</f>
        <v/>
      </c>
      <c r="K101" s="235" t="str">
        <f>IFERROR(VLOOKUP(K99,祝日一覧!$A:$C,3,FALSE),"")</f>
        <v/>
      </c>
      <c r="L101" s="235" t="str">
        <f>IFERROR(VLOOKUP(L99,祝日一覧!$A:$C,3,FALSE),"")</f>
        <v/>
      </c>
      <c r="M101" s="235" t="str">
        <f>IFERROR(VLOOKUP(M99,祝日一覧!$A:$C,3,FALSE),"")</f>
        <v/>
      </c>
      <c r="N101" s="235" t="str">
        <f>IFERROR(VLOOKUP(N99,祝日一覧!$A:$C,3,FALSE),"")</f>
        <v/>
      </c>
      <c r="O101" s="235" t="str">
        <f>IFERROR(VLOOKUP(O99,祝日一覧!$A:$C,3,FALSE),"")</f>
        <v/>
      </c>
      <c r="P101" s="235" t="str">
        <f>IFERROR(VLOOKUP(P99,祝日一覧!$A:$C,3,FALSE),"")</f>
        <v/>
      </c>
      <c r="Q101" s="235" t="str">
        <f>IFERROR(VLOOKUP(Q99,祝日一覧!$A:$C,3,FALSE),"")</f>
        <v/>
      </c>
      <c r="R101" s="235" t="str">
        <f>IFERROR(VLOOKUP(R99,祝日一覧!$A:$C,3,FALSE),"")</f>
        <v/>
      </c>
      <c r="S101" s="235" t="str">
        <f>IFERROR(VLOOKUP(S99,祝日一覧!$A:$C,3,FALSE),"")</f>
        <v/>
      </c>
      <c r="T101" s="235" t="str">
        <f>IFERROR(VLOOKUP(T99,祝日一覧!$A:$C,3,FALSE),"")</f>
        <v/>
      </c>
      <c r="U101" s="235" t="str">
        <f>IFERROR(VLOOKUP(U99,祝日一覧!$A:$C,3,FALSE),"")</f>
        <v/>
      </c>
      <c r="V101" s="235" t="str">
        <f>IFERROR(VLOOKUP(V99,祝日一覧!$A:$C,3,FALSE),"")</f>
        <v>海の日</v>
      </c>
      <c r="W101" s="235" t="str">
        <f>IFERROR(VLOOKUP(W99,祝日一覧!$A:$C,3,FALSE),"")</f>
        <v/>
      </c>
      <c r="X101" s="235" t="str">
        <f>IFERROR(VLOOKUP(X99,祝日一覧!$A:$C,3,FALSE),"")</f>
        <v/>
      </c>
      <c r="Y101" s="235" t="str">
        <f>IFERROR(VLOOKUP(Y99,祝日一覧!$A:$C,3,FALSE),"")</f>
        <v/>
      </c>
      <c r="Z101" s="235" t="str">
        <f>IFERROR(VLOOKUP(Z99,祝日一覧!$A:$C,3,FALSE),"")</f>
        <v/>
      </c>
      <c r="AA101" s="235" t="str">
        <f>IFERROR(VLOOKUP(AA99,祝日一覧!$A:$C,3,FALSE),"")</f>
        <v/>
      </c>
      <c r="AB101" s="235" t="str">
        <f>IFERROR(VLOOKUP(AB99,祝日一覧!$A:$C,3,FALSE),"")</f>
        <v/>
      </c>
      <c r="AC101" s="235" t="str">
        <f>IFERROR(VLOOKUP(AC99,祝日一覧!$A:$C,3,FALSE),"")</f>
        <v/>
      </c>
      <c r="AD101" s="235" t="str">
        <f>IFERROR(VLOOKUP(AD99,祝日一覧!$A:$C,3,FALSE),"")</f>
        <v/>
      </c>
      <c r="AE101" s="235" t="str">
        <f>IFERROR(VLOOKUP(AE99,祝日一覧!$A:$C,3,FALSE),"")</f>
        <v/>
      </c>
      <c r="AF101" s="235" t="str">
        <f>IFERROR(VLOOKUP(AF99,祝日一覧!$A:$C,3,FALSE),"")</f>
        <v/>
      </c>
      <c r="AG101" s="235" t="str">
        <f>IFERROR(VLOOKUP(AG99,祝日一覧!$A:$C,3,FALSE),"")</f>
        <v/>
      </c>
      <c r="AH101" s="228"/>
      <c r="AI101" s="195"/>
      <c r="AJ101" s="195"/>
      <c r="AK101" s="195"/>
      <c r="AL101" s="196"/>
      <c r="AM101" s="177"/>
      <c r="AN101" s="178"/>
      <c r="AO101" s="179"/>
      <c r="AP101" s="181"/>
      <c r="AQ101" s="184"/>
      <c r="AR101" s="39" t="s">
        <v>84</v>
      </c>
      <c r="AS101" s="40" t="s">
        <v>84</v>
      </c>
      <c r="AT101" s="186"/>
      <c r="AU101" s="156"/>
      <c r="AV101" s="170"/>
      <c r="AW101" s="156"/>
      <c r="AX101" s="170"/>
      <c r="AY101" s="170"/>
      <c r="AZ101" s="170"/>
      <c r="BA101" s="170"/>
      <c r="BB101" s="170"/>
      <c r="BC101" s="125"/>
      <c r="BD101" s="174">
        <f ca="1">BC100-AS102</f>
        <v>8</v>
      </c>
      <c r="BE101" s="174">
        <f ca="1">BC100-AS104</f>
        <v>8</v>
      </c>
      <c r="BF101" s="125"/>
      <c r="BG101" s="125"/>
      <c r="BH101" s="172"/>
      <c r="BI101" s="232">
        <f>WEEKDAY(C97,3)</f>
        <v>5</v>
      </c>
      <c r="BJ101" s="125"/>
      <c r="BK101" s="125"/>
    </row>
    <row r="102" spans="1:63" s="18" customFormat="1" ht="27" customHeight="1" outlineLevel="1">
      <c r="A102" s="43"/>
      <c r="B102" s="241"/>
      <c r="C102" s="236"/>
      <c r="D102" s="236"/>
      <c r="E102" s="236"/>
      <c r="F102" s="236"/>
      <c r="G102" s="236"/>
      <c r="H102" s="236"/>
      <c r="I102" s="236"/>
      <c r="J102" s="236"/>
      <c r="K102" s="236"/>
      <c r="L102" s="236"/>
      <c r="M102" s="236"/>
      <c r="N102" s="236"/>
      <c r="O102" s="236"/>
      <c r="P102" s="236"/>
      <c r="Q102" s="236"/>
      <c r="R102" s="236"/>
      <c r="S102" s="236"/>
      <c r="T102" s="236"/>
      <c r="U102" s="236"/>
      <c r="V102" s="236"/>
      <c r="W102" s="236"/>
      <c r="X102" s="236"/>
      <c r="Y102" s="236"/>
      <c r="Z102" s="236"/>
      <c r="AA102" s="236"/>
      <c r="AB102" s="236"/>
      <c r="AC102" s="236"/>
      <c r="AD102" s="236"/>
      <c r="AE102" s="236"/>
      <c r="AF102" s="236"/>
      <c r="AG102" s="236"/>
      <c r="AH102" s="44" t="str">
        <f>IF($BI100=7,DBCS(1&amp;"日～"&amp;7&amp;"日"),DBCS("前"&amp;DAY(EOMONTH($C98-1,0))-6+$BI100&amp;"日～"&amp;$BI100&amp;"日"))</f>
        <v>前２９日～５日</v>
      </c>
      <c r="AI102" s="45" t="str">
        <f>DBCS($BI100+1&amp;"日～"&amp;$BI100+7&amp;"日")</f>
        <v>６日～１２日</v>
      </c>
      <c r="AJ102" s="45" t="str">
        <f>DBCS($BI100+8&amp;"日～"&amp;$BI100+14&amp;"日")</f>
        <v>１３日～１９日</v>
      </c>
      <c r="AK102" s="45" t="str">
        <f>DBCS($BI100+15&amp;"日～"&amp;$BI100+21&amp;"日")</f>
        <v>２０日～２６日</v>
      </c>
      <c r="AL102" s="46" t="str">
        <f>IF(AND(BI100=7,BI103=0),"-",IF($BI105=3,"-",DBCS($BI100+22&amp;"日～"&amp;$BI100+28&amp;"日")))</f>
        <v>-</v>
      </c>
      <c r="AM102" s="177"/>
      <c r="AN102" s="178"/>
      <c r="AO102" s="179"/>
      <c r="AP102" s="182"/>
      <c r="AQ102" s="185"/>
      <c r="AR102" s="39">
        <f>COUNTIF(C103:AG104,"外")</f>
        <v>0</v>
      </c>
      <c r="AS102" s="40">
        <f ca="1">COUNTIF(OFFSET(C103,0,MAX(5-WEEKDAY(C98,3),0),1,MIN(7-WEEKDAY(C98,3),2)),"外")+COUNTIF(OFFSET(C103,0,MAX(5-WEEKDAY(C98,3),0)+7,1,2),"外")+COUNTIF(OFFSET(C103,0,MAX(5-WEEKDAY(C98,3),0)+14,1,2),"外")+COUNTIF(OFFSET(C103,0,MAX(5-WEEKDAY(C98,3),0)+21,1,2),"外")+IF(BI102-BI100&lt;27,0,COUNTIF(OFFSET(C103,0,BI100+26,1,MIN(7-BI103,2)),"外"))</f>
        <v>0</v>
      </c>
      <c r="AT102" s="186"/>
      <c r="AU102" s="156"/>
      <c r="AV102" s="170"/>
      <c r="AW102" s="156"/>
      <c r="AX102" s="170"/>
      <c r="AY102" s="170"/>
      <c r="AZ102" s="170"/>
      <c r="BA102" s="170"/>
      <c r="BB102" s="170"/>
      <c r="BC102" s="125"/>
      <c r="BD102" s="175"/>
      <c r="BE102" s="175"/>
      <c r="BF102" s="125"/>
      <c r="BG102" s="125"/>
      <c r="BH102" s="47" t="s">
        <v>109</v>
      </c>
      <c r="BI102" s="48">
        <f>DAY(EOMONTH(C98,0))</f>
        <v>31</v>
      </c>
      <c r="BJ102" s="125"/>
      <c r="BK102" s="125"/>
    </row>
    <row r="103" spans="1:63" s="18" customFormat="1" ht="26.1" customHeight="1" outlineLevel="1">
      <c r="A103" s="52"/>
      <c r="B103" s="237" t="s">
        <v>88</v>
      </c>
      <c r="C103" s="233"/>
      <c r="D103" s="233"/>
      <c r="E103" s="233"/>
      <c r="F103" s="233"/>
      <c r="G103" s="233"/>
      <c r="H103" s="233"/>
      <c r="I103" s="233"/>
      <c r="J103" s="233"/>
      <c r="K103" s="233"/>
      <c r="L103" s="233"/>
      <c r="M103" s="233"/>
      <c r="N103" s="233"/>
      <c r="O103" s="233"/>
      <c r="P103" s="233"/>
      <c r="Q103" s="233"/>
      <c r="R103" s="233"/>
      <c r="S103" s="233"/>
      <c r="T103" s="233"/>
      <c r="U103" s="233"/>
      <c r="V103" s="233"/>
      <c r="W103" s="233"/>
      <c r="X103" s="233"/>
      <c r="Y103" s="233"/>
      <c r="Z103" s="233"/>
      <c r="AA103" s="233"/>
      <c r="AB103" s="233"/>
      <c r="AC103" s="233"/>
      <c r="AD103" s="233"/>
      <c r="AE103" s="233"/>
      <c r="AF103" s="233"/>
      <c r="AG103" s="233"/>
      <c r="AH103" s="53">
        <f ca="1">IF(BI100=7,COUNTIF(OFFSET($C103,0,0,1,$BI100),"○")+COUNTIF(OFFSET($C103,0,$BI100,1,7),"●"),COUNTIF(OFFSET($C103,0,0,1,$BI100),"○")+COUNTIF(OFFSET($C103,-10,DAY(EOMONTH(C98-1,0))-7+BI100,1,7-$BI100),"○")+COUNTIF(OFFSET(C103,0,BI100,1,7),"●"))</f>
        <v>0</v>
      </c>
      <c r="AI103" s="54">
        <f ca="1">COUNTIF(OFFSET($C103,0,$BI100,1,7),"○")+COUNTIF(OFFSET($C103,0,$BI100+7,1,7),"●")</f>
        <v>0</v>
      </c>
      <c r="AJ103" s="54">
        <f ca="1">COUNTIF(OFFSET($C103,0,$BI100+7,1,7),"○")+COUNTIF(OFFSET($C103,0,$BI100+14,1,7),"●")</f>
        <v>0</v>
      </c>
      <c r="AK103" s="54">
        <f ca="1">IF(BI105=3,COUNTIF(OFFSET($C103,0,$BI100+14,1,7),"○")+IFERROR(COUNTIF(OFFSET(C103,0,BI100+21,1,BI103),"●"),0)+COUNTIF(OFFSET(C103,10,0,1,7-BI103),"●"),COUNTIF(OFFSET($C103,0,$BI100+14,1,7),"○")+COUNTIF(OFFSET($C103,0,$BI100+21,1,7),"●"))</f>
        <v>0</v>
      </c>
      <c r="AL103" s="55" t="str">
        <f ca="1">IF((BI105+SIGN(BI100))&lt;5,"-",IF(BI103=0,COUNTIF(OFFSET(C103,0,BI100+21,1,7),"○")+COUNTIF(OFFSET(C103,10,0,1,7-BI103),"●"),COUNTIF(OFFSET(C103,0,BI100+21,1,7),"○")+COUNTIF(OFFSET(C103,0,BI100+28,1,BI103),"●")+COUNTIF(OFFSET(C103,10,1,7-BI103,),"●")))</f>
        <v>-</v>
      </c>
      <c r="AM103" s="145">
        <f>AY100</f>
        <v>0</v>
      </c>
      <c r="AN103" s="147">
        <f>IF(AU100=0,"対象外",AM103/AU100)</f>
        <v>0</v>
      </c>
      <c r="AO103" s="149" t="str">
        <f ca="1">IF(AU100=0,"対象外",IF(AM103/AU100&gt;=0.285,"達成",IF(AM103&gt;=BF103,"達成※","未")))</f>
        <v>未</v>
      </c>
      <c r="AP103" s="151">
        <f>AZ100</f>
        <v>38</v>
      </c>
      <c r="AQ103" s="153">
        <f>IFERROR(AP103/AV100,"")</f>
        <v>0.14960629921259844</v>
      </c>
      <c r="AR103" s="39" t="s">
        <v>85</v>
      </c>
      <c r="AS103" s="40" t="s">
        <v>85</v>
      </c>
      <c r="AT103" s="186"/>
      <c r="AU103" s="156"/>
      <c r="AV103" s="170"/>
      <c r="AW103" s="156"/>
      <c r="AX103" s="170"/>
      <c r="AY103" s="170"/>
      <c r="AZ103" s="170"/>
      <c r="BA103" s="170"/>
      <c r="BB103" s="170"/>
      <c r="BC103" s="125"/>
      <c r="BD103" s="175"/>
      <c r="BE103" s="175"/>
      <c r="BF103" s="125">
        <f ca="1">IF(OR(BD101/AU100&lt;0.285,BD101=0),BD101,"-")</f>
        <v>8</v>
      </c>
      <c r="BG103" s="174">
        <f ca="1">IF(OR(BE101/AW100&lt;0.285,BE101=0),BE101,"-")</f>
        <v>8</v>
      </c>
      <c r="BH103" s="56" t="s">
        <v>110</v>
      </c>
      <c r="BI103" s="57">
        <f>MOD(BI102-BI100,7)</f>
        <v>5</v>
      </c>
      <c r="BJ103" s="125"/>
      <c r="BK103" s="125"/>
    </row>
    <row r="104" spans="1:63" s="18" customFormat="1" ht="12.95" customHeight="1" outlineLevel="1">
      <c r="A104" s="52"/>
      <c r="B104" s="242"/>
      <c r="C104" s="239"/>
      <c r="D104" s="239"/>
      <c r="E104" s="239"/>
      <c r="F104" s="239"/>
      <c r="G104" s="239"/>
      <c r="H104" s="239"/>
      <c r="I104" s="239"/>
      <c r="J104" s="239"/>
      <c r="K104" s="239"/>
      <c r="L104" s="239"/>
      <c r="M104" s="239"/>
      <c r="N104" s="239"/>
      <c r="O104" s="239"/>
      <c r="P104" s="239"/>
      <c r="Q104" s="239"/>
      <c r="R104" s="239"/>
      <c r="S104" s="239"/>
      <c r="T104" s="239"/>
      <c r="U104" s="239"/>
      <c r="V104" s="239"/>
      <c r="W104" s="239"/>
      <c r="X104" s="239"/>
      <c r="Y104" s="239"/>
      <c r="Z104" s="239"/>
      <c r="AA104" s="239"/>
      <c r="AB104" s="239"/>
      <c r="AC104" s="239"/>
      <c r="AD104" s="239"/>
      <c r="AE104" s="239"/>
      <c r="AF104" s="239"/>
      <c r="AG104" s="239"/>
      <c r="AH104" s="58" t="str">
        <f ca="1">IF(BI100=1,
IF((2-COUNTIF(OFFSET(C103,0,0,1,1),"外")-COUNTIF(OFFSET(C103,-10,BI92-1),"外"))&lt;=AH103,"達成","未"),
IF((2-COUNTIF(OFFSET(C103,0,MAX(5-WEEKDAY(C98,3),0),1,2),"外"))&lt;=AH103,"達成","未"))</f>
        <v>未</v>
      </c>
      <c r="AI104" s="54" t="str">
        <f ca="1">IF((2-COUNTIF(OFFSET($C103,0,$BI100+5,1,2),"外"))&lt;=AI103,"達成","未")</f>
        <v>未</v>
      </c>
      <c r="AJ104" s="54" t="str">
        <f ca="1">IF((2-COUNTIF(OFFSET($C103,0,$BI100+12,1,2),"外"))&lt;=AJ103,"達成","未")</f>
        <v>未</v>
      </c>
      <c r="AK104" s="54" t="str">
        <f ca="1">IF((2-COUNTIF(OFFSET($C103,0,$BI100+19,1,2),"外"))&lt;=AK103,"達成","未")</f>
        <v>未</v>
      </c>
      <c r="AL104" s="55" t="str">
        <f ca="1">IF((BI105+SIGN(BI100))&lt;5,"-",IF((2-COUNTIF(OFFSET($C103,0,$BI100+26,1,2),"外"))&lt;=AL103,"達成","未"))</f>
        <v>-</v>
      </c>
      <c r="AM104" s="163"/>
      <c r="AN104" s="164"/>
      <c r="AO104" s="165"/>
      <c r="AP104" s="166"/>
      <c r="AQ104" s="187"/>
      <c r="AR104" s="188">
        <f>COUNTIF(C105:AG106,"外")</f>
        <v>0</v>
      </c>
      <c r="AS104" s="190">
        <f ca="1">COUNTIF(OFFSET(C105,0,MAX(5-WEEKDAY(C98,3),0),1,MIN(7-WEEKDAY(C98,3),2)),"外")+COUNTIF(OFFSET(C105,0,MAX(5-WEEKDAY(C98,3),0)+7,1,2),"外")+COUNTIF(OFFSET(C105,0,MAX(5-WEEKDAY(C98,3),0)+14,1,2),"外")+COUNTIF(OFFSET(C105,0,MAX(5-WEEKDAY(C98,3),0)+21,1,2),"外")+IF(BI102-BI100&lt;27,0,COUNTIF(OFFSET(C105,0,BI100+26,1,MIN(7-BI103,2)),"外"))</f>
        <v>0</v>
      </c>
      <c r="AT104" s="186"/>
      <c r="AU104" s="156"/>
      <c r="AV104" s="170"/>
      <c r="AW104" s="156"/>
      <c r="AX104" s="170"/>
      <c r="AY104" s="170"/>
      <c r="AZ104" s="170"/>
      <c r="BA104" s="170"/>
      <c r="BB104" s="170"/>
      <c r="BC104" s="125"/>
      <c r="BD104" s="175"/>
      <c r="BE104" s="175"/>
      <c r="BF104" s="125"/>
      <c r="BG104" s="175"/>
      <c r="BH104" s="59" t="s">
        <v>112</v>
      </c>
      <c r="BI104" s="57">
        <f>SIGN(BI100)+SIGN(BI102)+BI105</f>
        <v>5</v>
      </c>
      <c r="BJ104" s="125"/>
      <c r="BK104" s="125"/>
    </row>
    <row r="105" spans="1:63" s="18" customFormat="1" ht="26.1" customHeight="1" outlineLevel="1">
      <c r="A105" s="52"/>
      <c r="B105" s="237" t="s">
        <v>137</v>
      </c>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53">
        <f ca="1">IF(BI100=7,COUNTIF(OFFSET($C105,0,0,1,$BI100),"○")+COUNTIF(OFFSET($C105,0,$BI100,1,7),"●"),COUNTIF(OFFSET($C105,0,0,1,$BI100),"○")+COUNTIF(OFFSET($C105,-10,DAY(EOMONTH(C98-1,0))-7+BI100,1,7-$BI100),"○")+COUNTIF(OFFSET(C105,0,BI100,1,7),"●"))</f>
        <v>0</v>
      </c>
      <c r="AI105" s="60">
        <f ca="1">COUNTIF(OFFSET($C105,0,$BI100,1,7),"○")+COUNTIF(OFFSET($C105,0,$BI100+7,1,7),"●")</f>
        <v>0</v>
      </c>
      <c r="AJ105" s="60">
        <f ca="1">COUNTIF(OFFSET($C105,0,$BI100+7,1,7),"○")+COUNTIF(OFFSET($C105,0,$BI100+14,1,7),"●")</f>
        <v>0</v>
      </c>
      <c r="AK105" s="60">
        <f ca="1">IF(BI105=3,COUNTIF(OFFSET($C105,0,$BI100+14,1,7),"○")+IFERROR(COUNTIF(OFFSET(C105,0,BI100+21,1,BI103),"●"),0)+COUNTIF(OFFSET(C105,10,0,1,7-BI103),"●"),COUNTIF(OFFSET($C105,0,$BI100+14,1,7),"○")+COUNTIF(OFFSET($C105,0,$BI100+21,1,7),"●"))</f>
        <v>0</v>
      </c>
      <c r="AL105" s="61" t="str">
        <f ca="1">IF((BI105+SIGN(BI100))&lt;5,"-",IF(BI103=0,COUNTIF(OFFSET(C105,0,BI100+21,1,7),"○")+COUNTIF(OFFSET(C105,10,0,1,7-BI103),"●"),COUNTIF(OFFSET(C105,0,BI100+21,1,7),"○")+COUNTIF(OFFSET(C105,0,BI100+28,1,BI103),"●")+COUNTIF(OFFSET(C105,10,1,7-BI103,),"●")))</f>
        <v>-</v>
      </c>
      <c r="AM105" s="145">
        <f>BA100</f>
        <v>0</v>
      </c>
      <c r="AN105" s="147">
        <f>IF(AW100=0,"対象外",AM105/AW100)</f>
        <v>0</v>
      </c>
      <c r="AO105" s="149" t="str">
        <f ca="1">IF(AW100=0,"対象外",IF(AM105/AW100&gt;=0.285,"達成",IF(AM105&gt;=BG103,"達成※","未")))</f>
        <v>未</v>
      </c>
      <c r="AP105" s="151">
        <f>BB100</f>
        <v>38</v>
      </c>
      <c r="AQ105" s="153">
        <f>IFERROR(AP105/AX100,"")</f>
        <v>0.14960629921259844</v>
      </c>
      <c r="AR105" s="189"/>
      <c r="AS105" s="191"/>
      <c r="AT105" s="186"/>
      <c r="AU105" s="157"/>
      <c r="AV105" s="170"/>
      <c r="AW105" s="157"/>
      <c r="AX105" s="170"/>
      <c r="AY105" s="170"/>
      <c r="AZ105" s="170"/>
      <c r="BA105" s="170"/>
      <c r="BB105" s="170"/>
      <c r="BC105" s="125"/>
      <c r="BD105" s="176"/>
      <c r="BE105" s="176"/>
      <c r="BF105" s="125"/>
      <c r="BG105" s="176"/>
      <c r="BH105" s="63" t="s">
        <v>111</v>
      </c>
      <c r="BI105" s="64">
        <f>ROUNDDOWN((BI102-BI100)/7,0)</f>
        <v>3</v>
      </c>
      <c r="BJ105" s="125"/>
      <c r="BK105" s="125"/>
    </row>
    <row r="106" spans="1:63" s="18" customFormat="1" ht="14.25" outlineLevel="1" thickBot="1">
      <c r="A106" s="52"/>
      <c r="B106" s="238"/>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77" t="str">
        <f ca="1">IF(BI100=1,
IF((2-COUNTIF(OFFSET(C105,0,0,1,1),"外")-COUNTIF(OFFSET(C105,-10,BI92-1),"外"))&lt;=AH105,"達成","未"),
IF((2-COUNTIF(OFFSET(C105,0,MAX(5-WEEKDAY(C98,3),0),1,2),"外"))&lt;=AH105,"達成","未"))</f>
        <v>未</v>
      </c>
      <c r="AI106" s="66" t="str">
        <f ca="1">IF((2-COUNTIF(OFFSET($C105,0,$BI100+5,1,2),"外"))&lt;=AI105,"達成","未")</f>
        <v>未</v>
      </c>
      <c r="AJ106" s="66" t="str">
        <f ca="1">IF((2-COUNTIF(OFFSET($C105,0,$BI100+12,1,2),"外"))&lt;=AJ105,"達成","未")</f>
        <v>未</v>
      </c>
      <c r="AK106" s="66" t="str">
        <f ca="1">IF((2-COUNTIF(OFFSET($C105,0,$BI100+19,1,2),"外"))&lt;=AK105,"達成","未")</f>
        <v>未</v>
      </c>
      <c r="AL106" s="67" t="str">
        <f ca="1">IF((BI105+SIGN(BI100))&lt;5,"-",IF((2-COUNTIF(OFFSET($C105,0,$BI100+26,1,2),"外"))&lt;=AL105,"達成","未"))</f>
        <v>-</v>
      </c>
      <c r="AM106" s="146"/>
      <c r="AN106" s="148"/>
      <c r="AO106" s="150"/>
      <c r="AP106" s="152"/>
      <c r="AQ106" s="154"/>
      <c r="AR106" s="68"/>
      <c r="AS106" s="68"/>
      <c r="AT106" s="22"/>
      <c r="AU106" s="22"/>
      <c r="AV106" s="22"/>
      <c r="AW106" s="22"/>
      <c r="AX106" s="22"/>
      <c r="AY106" s="22"/>
      <c r="AZ106" s="22"/>
      <c r="BA106" s="22"/>
      <c r="BB106" s="22"/>
      <c r="BC106" s="69"/>
      <c r="BD106" s="69"/>
      <c r="BE106" s="69"/>
      <c r="BF106" s="69"/>
      <c r="BG106" s="69"/>
      <c r="BH106" s="69"/>
      <c r="BI106" s="69"/>
      <c r="BJ106" s="69"/>
    </row>
    <row r="107" spans="1:63" s="18" customFormat="1" ht="14.25" outlineLevel="1" thickBot="1">
      <c r="A107" s="12"/>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5"/>
      <c r="AI107" s="15"/>
      <c r="AJ107" s="15"/>
      <c r="AK107" s="15"/>
      <c r="AL107" s="15"/>
      <c r="AM107" s="15"/>
      <c r="AN107" s="15"/>
      <c r="AO107" s="15"/>
      <c r="AP107" s="15"/>
      <c r="AQ107" s="15"/>
      <c r="AR107" s="15"/>
      <c r="AS107" s="15"/>
      <c r="AT107" s="16"/>
      <c r="AU107" s="16"/>
      <c r="AV107" s="16"/>
      <c r="AW107" s="16"/>
      <c r="AX107" s="16"/>
      <c r="AY107" s="16"/>
      <c r="AZ107" s="16"/>
      <c r="BA107" s="16"/>
      <c r="BB107" s="16"/>
    </row>
    <row r="108" spans="1:63" s="18" customFormat="1" ht="12.95" customHeight="1" outlineLevel="1">
      <c r="A108" s="12"/>
      <c r="B108" s="29" t="s">
        <v>0</v>
      </c>
      <c r="C108" s="207">
        <f>DATE(YEAR(C98),MONTH(C98)+1,DAY(C98))</f>
        <v>46235</v>
      </c>
      <c r="D108" s="207"/>
      <c r="E108" s="207"/>
      <c r="F108" s="207"/>
      <c r="G108" s="207"/>
      <c r="H108" s="207"/>
      <c r="I108" s="207"/>
      <c r="J108" s="207"/>
      <c r="K108" s="207"/>
      <c r="L108" s="207"/>
      <c r="M108" s="207"/>
      <c r="N108" s="207"/>
      <c r="O108" s="207"/>
      <c r="P108" s="207"/>
      <c r="Q108" s="207"/>
      <c r="R108" s="207"/>
      <c r="S108" s="207"/>
      <c r="T108" s="207"/>
      <c r="U108" s="207"/>
      <c r="V108" s="207"/>
      <c r="W108" s="207"/>
      <c r="X108" s="207"/>
      <c r="Y108" s="207"/>
      <c r="Z108" s="207"/>
      <c r="AA108" s="207"/>
      <c r="AB108" s="207"/>
      <c r="AC108" s="207"/>
      <c r="AD108" s="207"/>
      <c r="AE108" s="207"/>
      <c r="AF108" s="207"/>
      <c r="AG108" s="208"/>
      <c r="AH108" s="256" t="s">
        <v>135</v>
      </c>
      <c r="AI108" s="257"/>
      <c r="AJ108" s="257"/>
      <c r="AK108" s="257"/>
      <c r="AL108" s="258"/>
      <c r="AM108" s="215" t="s">
        <v>50</v>
      </c>
      <c r="AN108" s="216"/>
      <c r="AO108" s="217"/>
      <c r="AP108" s="221" t="s">
        <v>11</v>
      </c>
      <c r="AQ108" s="222"/>
      <c r="AR108" s="199" t="s">
        <v>113</v>
      </c>
      <c r="AS108" s="202" t="s">
        <v>114</v>
      </c>
      <c r="AT108" s="205" t="s">
        <v>15</v>
      </c>
      <c r="AU108" s="155" t="s">
        <v>115</v>
      </c>
      <c r="AV108" s="197" t="s">
        <v>116</v>
      </c>
      <c r="AW108" s="155" t="s">
        <v>118</v>
      </c>
      <c r="AX108" s="197" t="s">
        <v>117</v>
      </c>
      <c r="AY108" s="155" t="s">
        <v>80</v>
      </c>
      <c r="AZ108" s="155" t="s">
        <v>81</v>
      </c>
      <c r="BA108" s="30" t="s">
        <v>82</v>
      </c>
      <c r="BB108" s="30" t="s">
        <v>83</v>
      </c>
      <c r="BC108" s="170" t="s">
        <v>52</v>
      </c>
      <c r="BD108" s="197" t="s">
        <v>119</v>
      </c>
      <c r="BE108" s="197" t="s">
        <v>120</v>
      </c>
      <c r="BF108" s="170" t="s">
        <v>121</v>
      </c>
      <c r="BG108" s="170" t="s">
        <v>122</v>
      </c>
      <c r="BH108" s="31"/>
      <c r="BI108" s="192" t="s">
        <v>100</v>
      </c>
      <c r="BJ108" s="170" t="s">
        <v>61</v>
      </c>
      <c r="BK108" s="125" t="s">
        <v>89</v>
      </c>
    </row>
    <row r="109" spans="1:63" s="18" customFormat="1" outlineLevel="1">
      <c r="A109" s="12"/>
      <c r="B109" s="32" t="s">
        <v>1</v>
      </c>
      <c r="C109" s="33">
        <f>DATE(YEAR(C108),MONTH(C108),DAY(C108))</f>
        <v>46235</v>
      </c>
      <c r="D109" s="33">
        <f>IF(MONTH(DATE(YEAR(C109),MONTH(C109),DAY(C109)+1))=MONTH($C108),DATE(YEAR(C109),MONTH(C109),DAY(C109)+1),"")</f>
        <v>46236</v>
      </c>
      <c r="E109" s="33">
        <f t="shared" ref="E109:AG109" si="21">IF(MONTH(DATE(YEAR(D109),MONTH(D109),DAY(D109)+1))=MONTH($C108),DATE(YEAR(D109),MONTH(D109),DAY(D109)+1),"")</f>
        <v>46237</v>
      </c>
      <c r="F109" s="33">
        <f t="shared" si="21"/>
        <v>46238</v>
      </c>
      <c r="G109" s="33">
        <f t="shared" si="21"/>
        <v>46239</v>
      </c>
      <c r="H109" s="33">
        <f t="shared" si="21"/>
        <v>46240</v>
      </c>
      <c r="I109" s="33">
        <f t="shared" si="21"/>
        <v>46241</v>
      </c>
      <c r="J109" s="33">
        <f t="shared" si="21"/>
        <v>46242</v>
      </c>
      <c r="K109" s="33">
        <f t="shared" si="21"/>
        <v>46243</v>
      </c>
      <c r="L109" s="33">
        <f t="shared" si="21"/>
        <v>46244</v>
      </c>
      <c r="M109" s="33">
        <f t="shared" si="21"/>
        <v>46245</v>
      </c>
      <c r="N109" s="33">
        <f t="shared" si="21"/>
        <v>46246</v>
      </c>
      <c r="O109" s="33">
        <f t="shared" si="21"/>
        <v>46247</v>
      </c>
      <c r="P109" s="33">
        <f t="shared" si="21"/>
        <v>46248</v>
      </c>
      <c r="Q109" s="33">
        <f t="shared" si="21"/>
        <v>46249</v>
      </c>
      <c r="R109" s="33">
        <f t="shared" si="21"/>
        <v>46250</v>
      </c>
      <c r="S109" s="33">
        <f t="shared" si="21"/>
        <v>46251</v>
      </c>
      <c r="T109" s="33">
        <f t="shared" si="21"/>
        <v>46252</v>
      </c>
      <c r="U109" s="33">
        <f t="shared" si="21"/>
        <v>46253</v>
      </c>
      <c r="V109" s="33">
        <f t="shared" si="21"/>
        <v>46254</v>
      </c>
      <c r="W109" s="33">
        <f t="shared" si="21"/>
        <v>46255</v>
      </c>
      <c r="X109" s="33">
        <f t="shared" si="21"/>
        <v>46256</v>
      </c>
      <c r="Y109" s="33">
        <f t="shared" si="21"/>
        <v>46257</v>
      </c>
      <c r="Z109" s="33">
        <f t="shared" si="21"/>
        <v>46258</v>
      </c>
      <c r="AA109" s="33">
        <f t="shared" si="21"/>
        <v>46259</v>
      </c>
      <c r="AB109" s="33">
        <f t="shared" si="21"/>
        <v>46260</v>
      </c>
      <c r="AC109" s="33">
        <f t="shared" si="21"/>
        <v>46261</v>
      </c>
      <c r="AD109" s="33">
        <f t="shared" si="21"/>
        <v>46262</v>
      </c>
      <c r="AE109" s="33">
        <f t="shared" si="21"/>
        <v>46263</v>
      </c>
      <c r="AF109" s="33">
        <f t="shared" si="21"/>
        <v>46264</v>
      </c>
      <c r="AG109" s="74">
        <f t="shared" si="21"/>
        <v>46265</v>
      </c>
      <c r="AH109" s="259"/>
      <c r="AI109" s="260"/>
      <c r="AJ109" s="260"/>
      <c r="AK109" s="260"/>
      <c r="AL109" s="261"/>
      <c r="AM109" s="218"/>
      <c r="AN109" s="219"/>
      <c r="AO109" s="220"/>
      <c r="AP109" s="223"/>
      <c r="AQ109" s="224"/>
      <c r="AR109" s="200"/>
      <c r="AS109" s="203"/>
      <c r="AT109" s="206"/>
      <c r="AU109" s="157"/>
      <c r="AV109" s="137"/>
      <c r="AW109" s="157"/>
      <c r="AX109" s="137"/>
      <c r="AY109" s="157"/>
      <c r="AZ109" s="157"/>
      <c r="BA109" s="35" t="s">
        <v>78</v>
      </c>
      <c r="BB109" s="35" t="s">
        <v>79</v>
      </c>
      <c r="BC109" s="170"/>
      <c r="BD109" s="198"/>
      <c r="BE109" s="198"/>
      <c r="BF109" s="125"/>
      <c r="BG109" s="125"/>
      <c r="BH109" s="36"/>
      <c r="BI109" s="193"/>
      <c r="BJ109" s="170"/>
      <c r="BK109" s="125"/>
    </row>
    <row r="110" spans="1:63" s="18" customFormat="1" ht="12.95" customHeight="1" outlineLevel="1">
      <c r="A110" s="12"/>
      <c r="B110" s="32" t="s">
        <v>2</v>
      </c>
      <c r="C110" s="37" t="str">
        <f t="shared" ref="C110:AG110" si="22">TEXT(C109,"aaa")</f>
        <v>土</v>
      </c>
      <c r="D110" s="37" t="str">
        <f t="shared" si="22"/>
        <v>日</v>
      </c>
      <c r="E110" s="37" t="str">
        <f t="shared" si="22"/>
        <v>月</v>
      </c>
      <c r="F110" s="37" t="str">
        <f t="shared" si="22"/>
        <v>火</v>
      </c>
      <c r="G110" s="37" t="str">
        <f t="shared" si="22"/>
        <v>水</v>
      </c>
      <c r="H110" s="37" t="str">
        <f t="shared" si="22"/>
        <v>木</v>
      </c>
      <c r="I110" s="37" t="str">
        <f t="shared" si="22"/>
        <v>金</v>
      </c>
      <c r="J110" s="37" t="str">
        <f t="shared" si="22"/>
        <v>土</v>
      </c>
      <c r="K110" s="37" t="str">
        <f t="shared" si="22"/>
        <v>日</v>
      </c>
      <c r="L110" s="37" t="str">
        <f t="shared" si="22"/>
        <v>月</v>
      </c>
      <c r="M110" s="37" t="str">
        <f t="shared" si="22"/>
        <v>火</v>
      </c>
      <c r="N110" s="37" t="str">
        <f t="shared" si="22"/>
        <v>水</v>
      </c>
      <c r="O110" s="37" t="str">
        <f t="shared" si="22"/>
        <v>木</v>
      </c>
      <c r="P110" s="37" t="str">
        <f t="shared" si="22"/>
        <v>金</v>
      </c>
      <c r="Q110" s="37" t="str">
        <f t="shared" si="22"/>
        <v>土</v>
      </c>
      <c r="R110" s="37" t="str">
        <f t="shared" si="22"/>
        <v>日</v>
      </c>
      <c r="S110" s="37" t="str">
        <f t="shared" si="22"/>
        <v>月</v>
      </c>
      <c r="T110" s="37" t="str">
        <f t="shared" si="22"/>
        <v>火</v>
      </c>
      <c r="U110" s="37" t="str">
        <f t="shared" si="22"/>
        <v>水</v>
      </c>
      <c r="V110" s="37" t="str">
        <f t="shared" si="22"/>
        <v>木</v>
      </c>
      <c r="W110" s="37" t="str">
        <f t="shared" si="22"/>
        <v>金</v>
      </c>
      <c r="X110" s="37" t="str">
        <f t="shared" si="22"/>
        <v>土</v>
      </c>
      <c r="Y110" s="37" t="str">
        <f t="shared" si="22"/>
        <v>日</v>
      </c>
      <c r="Z110" s="37" t="str">
        <f t="shared" si="22"/>
        <v>月</v>
      </c>
      <c r="AA110" s="37" t="str">
        <f t="shared" si="22"/>
        <v>火</v>
      </c>
      <c r="AB110" s="37" t="str">
        <f t="shared" si="22"/>
        <v>水</v>
      </c>
      <c r="AC110" s="37" t="str">
        <f t="shared" si="22"/>
        <v>木</v>
      </c>
      <c r="AD110" s="37" t="str">
        <f t="shared" si="22"/>
        <v>金</v>
      </c>
      <c r="AE110" s="37" t="str">
        <f t="shared" si="22"/>
        <v>土</v>
      </c>
      <c r="AF110" s="37" t="str">
        <f t="shared" si="22"/>
        <v>日</v>
      </c>
      <c r="AG110" s="75" t="str">
        <f t="shared" si="22"/>
        <v>月</v>
      </c>
      <c r="AH110" s="194" t="s">
        <v>90</v>
      </c>
      <c r="AI110" s="195" t="s">
        <v>91</v>
      </c>
      <c r="AJ110" s="195" t="s">
        <v>92</v>
      </c>
      <c r="AK110" s="195" t="s">
        <v>93</v>
      </c>
      <c r="AL110" s="196" t="s">
        <v>94</v>
      </c>
      <c r="AM110" s="177" t="s">
        <v>44</v>
      </c>
      <c r="AN110" s="178" t="s">
        <v>12</v>
      </c>
      <c r="AO110" s="179" t="s">
        <v>51</v>
      </c>
      <c r="AP110" s="180" t="s">
        <v>44</v>
      </c>
      <c r="AQ110" s="183" t="s">
        <v>13</v>
      </c>
      <c r="AR110" s="201"/>
      <c r="AS110" s="204"/>
      <c r="AT110" s="186">
        <f>COUNT(C109:AG109)</f>
        <v>31</v>
      </c>
      <c r="AU110" s="155">
        <f>AT110-AR112</f>
        <v>31</v>
      </c>
      <c r="AV110" s="170">
        <f>SUM(AU$8:AU113)</f>
        <v>285</v>
      </c>
      <c r="AW110" s="155">
        <f>AT110-AR114</f>
        <v>31</v>
      </c>
      <c r="AX110" s="170">
        <f>SUM(AW$8:AW113)</f>
        <v>285</v>
      </c>
      <c r="AY110" s="170">
        <f>COUNTIF(C113:AG113,"○")+COUNTIF(C113:AG113,"●")</f>
        <v>0</v>
      </c>
      <c r="AZ110" s="170">
        <f>SUM(AY$9:AY114)</f>
        <v>38</v>
      </c>
      <c r="BA110" s="170">
        <f>COUNTIF(C115:AG115,"○")+COUNTIF(C115:AG115,"●")</f>
        <v>0</v>
      </c>
      <c r="BB110" s="170">
        <f>SUM(BA$10:BA115)</f>
        <v>38</v>
      </c>
      <c r="BC110" s="125">
        <f>COUNTIF(C110:AG110,"土")+COUNTIF(C110:AG110,"日")</f>
        <v>10</v>
      </c>
      <c r="BD110" s="137"/>
      <c r="BE110" s="137"/>
      <c r="BF110" s="125" t="str">
        <f ca="1">IF(OR(BD111/AU110&lt;0.285,BD111=0),"特例","特例なし")</f>
        <v>特例なし</v>
      </c>
      <c r="BG110" s="125" t="str">
        <f ca="1">IF(OR(BE111/AW110&lt;0.285,BE111=0),"特例","特例なし")</f>
        <v>特例なし</v>
      </c>
      <c r="BH110" s="171" t="s">
        <v>108</v>
      </c>
      <c r="BI110" s="232">
        <f>ABS(IF(WEEKDAY(C108,3)=0,7,WEEKDAY(C108,3)-7))</f>
        <v>2</v>
      </c>
      <c r="BJ110" s="125">
        <f ca="1">IF($AO$340="計画",IF(AU110=0,1,IF(AO113="達成",1,IF(AO113="達成※",1,0))),IF(AW110=0,1,IF(AO115="達成",1,IF(AO115="達成※",1,0))))</f>
        <v>0</v>
      </c>
      <c r="BK110" s="125">
        <f ca="1">IF($AO$340="計画",IF(COUNTIF(AH114:AL114,"未")=0,1,0),IF(COUNTIF(AH116:AL116,"未")=0,1,0))</f>
        <v>0</v>
      </c>
    </row>
    <row r="111" spans="1:63" s="18" customFormat="1" ht="28.5" outlineLevel="1">
      <c r="A111" s="12"/>
      <c r="B111" s="169" t="s">
        <v>3</v>
      </c>
      <c r="C111" s="167" t="str">
        <f>IFERROR(VLOOKUP(C109,祝日一覧!$A:$C,3,FALSE),"")</f>
        <v/>
      </c>
      <c r="D111" s="167" t="str">
        <f>IFERROR(VLOOKUP(D109,祝日一覧!$A:$C,3,FALSE),"")</f>
        <v/>
      </c>
      <c r="E111" s="167" t="str">
        <f>IFERROR(VLOOKUP(E109,祝日一覧!$A:$C,3,FALSE),"")</f>
        <v/>
      </c>
      <c r="F111" s="167" t="str">
        <f>IFERROR(VLOOKUP(F109,祝日一覧!$A:$C,3,FALSE),"")</f>
        <v/>
      </c>
      <c r="G111" s="167" t="str">
        <f>IFERROR(VLOOKUP(G109,祝日一覧!$A:$C,3,FALSE),"")</f>
        <v/>
      </c>
      <c r="H111" s="167" t="str">
        <f>IFERROR(VLOOKUP(H109,祝日一覧!$A:$C,3,FALSE),"")</f>
        <v/>
      </c>
      <c r="I111" s="167" t="str">
        <f>IFERROR(VLOOKUP(I109,祝日一覧!$A:$C,3,FALSE),"")</f>
        <v/>
      </c>
      <c r="J111" s="167" t="str">
        <f>IFERROR(VLOOKUP(J109,祝日一覧!$A:$C,3,FALSE),"")</f>
        <v/>
      </c>
      <c r="K111" s="167" t="str">
        <f>IFERROR(VLOOKUP(K109,祝日一覧!$A:$C,3,FALSE),"")</f>
        <v/>
      </c>
      <c r="L111" s="167" t="str">
        <f>IFERROR(VLOOKUP(L109,祝日一覧!$A:$C,3,FALSE),"")</f>
        <v/>
      </c>
      <c r="M111" s="167" t="str">
        <f>IFERROR(VLOOKUP(M109,祝日一覧!$A:$C,3,FALSE),"")</f>
        <v>山の日</v>
      </c>
      <c r="N111" s="167" t="str">
        <f>IFERROR(VLOOKUP(N109,祝日一覧!$A:$C,3,FALSE),"")</f>
        <v/>
      </c>
      <c r="O111" s="167" t="str">
        <f>IFERROR(VLOOKUP(O109,祝日一覧!$A:$C,3,FALSE),"")</f>
        <v/>
      </c>
      <c r="P111" s="167" t="str">
        <f>IFERROR(VLOOKUP(P109,祝日一覧!$A:$C,3,FALSE),"")</f>
        <v/>
      </c>
      <c r="Q111" s="167" t="str">
        <f>IFERROR(VLOOKUP(Q109,祝日一覧!$A:$C,3,FALSE),"")</f>
        <v/>
      </c>
      <c r="R111" s="167" t="str">
        <f>IFERROR(VLOOKUP(R109,祝日一覧!$A:$C,3,FALSE),"")</f>
        <v/>
      </c>
      <c r="S111" s="167" t="str">
        <f>IFERROR(VLOOKUP(S109,祝日一覧!$A:$C,3,FALSE),"")</f>
        <v/>
      </c>
      <c r="T111" s="167" t="str">
        <f>IFERROR(VLOOKUP(T109,祝日一覧!$A:$C,3,FALSE),"")</f>
        <v/>
      </c>
      <c r="U111" s="167" t="str">
        <f>IFERROR(VLOOKUP(U109,祝日一覧!$A:$C,3,FALSE),"")</f>
        <v/>
      </c>
      <c r="V111" s="167" t="str">
        <f>IFERROR(VLOOKUP(V109,祝日一覧!$A:$C,3,FALSE),"")</f>
        <v/>
      </c>
      <c r="W111" s="167" t="str">
        <f>IFERROR(VLOOKUP(W109,祝日一覧!$A:$C,3,FALSE),"")</f>
        <v/>
      </c>
      <c r="X111" s="167" t="str">
        <f>IFERROR(VLOOKUP(X109,祝日一覧!$A:$C,3,FALSE),"")</f>
        <v/>
      </c>
      <c r="Y111" s="167" t="str">
        <f>IFERROR(VLOOKUP(Y109,祝日一覧!$A:$C,3,FALSE),"")</f>
        <v/>
      </c>
      <c r="Z111" s="167" t="str">
        <f>IFERROR(VLOOKUP(Z109,祝日一覧!$A:$C,3,FALSE),"")</f>
        <v/>
      </c>
      <c r="AA111" s="167" t="str">
        <f>IFERROR(VLOOKUP(AA109,祝日一覧!$A:$C,3,FALSE),"")</f>
        <v/>
      </c>
      <c r="AB111" s="167" t="str">
        <f>IFERROR(VLOOKUP(AB109,祝日一覧!$A:$C,3,FALSE),"")</f>
        <v/>
      </c>
      <c r="AC111" s="167" t="str">
        <f>IFERROR(VLOOKUP(AC109,祝日一覧!$A:$C,3,FALSE),"")</f>
        <v/>
      </c>
      <c r="AD111" s="167" t="str">
        <f>IFERROR(VLOOKUP(AD109,祝日一覧!$A:$C,3,FALSE),"")</f>
        <v/>
      </c>
      <c r="AE111" s="167" t="str">
        <f>IFERROR(VLOOKUP(AE109,祝日一覧!$A:$C,3,FALSE),"")</f>
        <v/>
      </c>
      <c r="AF111" s="167" t="str">
        <f>IFERROR(VLOOKUP(AF109,祝日一覧!$A:$C,3,FALSE),"")</f>
        <v/>
      </c>
      <c r="AG111" s="168" t="str">
        <f>IFERROR(VLOOKUP(AG109,祝日一覧!$A:$C,3,FALSE),"")</f>
        <v/>
      </c>
      <c r="AH111" s="194"/>
      <c r="AI111" s="195"/>
      <c r="AJ111" s="195"/>
      <c r="AK111" s="195"/>
      <c r="AL111" s="196"/>
      <c r="AM111" s="177"/>
      <c r="AN111" s="178"/>
      <c r="AO111" s="179"/>
      <c r="AP111" s="181"/>
      <c r="AQ111" s="184"/>
      <c r="AR111" s="39" t="s">
        <v>84</v>
      </c>
      <c r="AS111" s="40" t="s">
        <v>84</v>
      </c>
      <c r="AT111" s="186"/>
      <c r="AU111" s="156"/>
      <c r="AV111" s="170"/>
      <c r="AW111" s="156"/>
      <c r="AX111" s="170"/>
      <c r="AY111" s="170"/>
      <c r="AZ111" s="170"/>
      <c r="BA111" s="170"/>
      <c r="BB111" s="170"/>
      <c r="BC111" s="125"/>
      <c r="BD111" s="174">
        <f ca="1">BC110-AS112</f>
        <v>10</v>
      </c>
      <c r="BE111" s="174">
        <f ca="1">BC110-AS114</f>
        <v>10</v>
      </c>
      <c r="BF111" s="125"/>
      <c r="BG111" s="125"/>
      <c r="BH111" s="172"/>
      <c r="BI111" s="232">
        <f>WEEKDAY(C107,3)</f>
        <v>5</v>
      </c>
      <c r="BJ111" s="125"/>
      <c r="BK111" s="125"/>
    </row>
    <row r="112" spans="1:63" s="18" customFormat="1" ht="54" outlineLevel="1">
      <c r="A112" s="43"/>
      <c r="B112" s="169"/>
      <c r="C112" s="167"/>
      <c r="D112" s="167"/>
      <c r="E112" s="167"/>
      <c r="F112" s="167"/>
      <c r="G112" s="167"/>
      <c r="H112" s="167"/>
      <c r="I112" s="167"/>
      <c r="J112" s="167"/>
      <c r="K112" s="167"/>
      <c r="L112" s="167"/>
      <c r="M112" s="167"/>
      <c r="N112" s="167"/>
      <c r="O112" s="167"/>
      <c r="P112" s="167"/>
      <c r="Q112" s="167"/>
      <c r="R112" s="167"/>
      <c r="S112" s="167"/>
      <c r="T112" s="167"/>
      <c r="U112" s="167"/>
      <c r="V112" s="167"/>
      <c r="W112" s="167"/>
      <c r="X112" s="167"/>
      <c r="Y112" s="167"/>
      <c r="Z112" s="167"/>
      <c r="AA112" s="167"/>
      <c r="AB112" s="167"/>
      <c r="AC112" s="167"/>
      <c r="AD112" s="167"/>
      <c r="AE112" s="167"/>
      <c r="AF112" s="167"/>
      <c r="AG112" s="168"/>
      <c r="AH112" s="86" t="str">
        <f>IF($BI110=7,DBCS(1&amp;"日～"&amp;7&amp;"日"),DBCS("前"&amp;DAY(EOMONTH($C108-1,0))-6+$BI110&amp;"日～"&amp;$BI110&amp;"日"))</f>
        <v>前２７日～２日</v>
      </c>
      <c r="AI112" s="45" t="str">
        <f>DBCS($BI110+1&amp;"日～"&amp;$BI110+7&amp;"日")</f>
        <v>３日～９日</v>
      </c>
      <c r="AJ112" s="45" t="str">
        <f>DBCS($BI110+8&amp;"日～"&amp;$BI110+14&amp;"日")</f>
        <v>１０日～１６日</v>
      </c>
      <c r="AK112" s="45" t="str">
        <f>DBCS($BI110+15&amp;"日～"&amp;$BI110+21&amp;"日")</f>
        <v>１７日～２３日</v>
      </c>
      <c r="AL112" s="46" t="str">
        <f>IF(AND(BI110=7,BI113=0),"-",IF($BI115=3,"-",DBCS($BI110+22&amp;"日～"&amp;$BI110+28&amp;"日")))</f>
        <v>２４日～３０日</v>
      </c>
      <c r="AM112" s="177"/>
      <c r="AN112" s="178"/>
      <c r="AO112" s="179"/>
      <c r="AP112" s="182"/>
      <c r="AQ112" s="185"/>
      <c r="AR112" s="39">
        <f>COUNTIF(C113:AG114,"外")</f>
        <v>0</v>
      </c>
      <c r="AS112" s="40">
        <f ca="1">COUNTIF(OFFSET(C113,0,MAX(5-WEEKDAY(C108,3),0),1,MIN(7-WEEKDAY(C108,3),2)),"外")+COUNTIF(OFFSET(C113,0,MAX(5-WEEKDAY(C108,3),0)+7,1,2),"外")+COUNTIF(OFFSET(C113,0,MAX(5-WEEKDAY(C108,3),0)+14,1,2),"外")+COUNTIF(OFFSET(C113,0,MAX(5-WEEKDAY(C108,3),0)+21,1,2),"外")+IF(BI112-BI110&lt;27,0,COUNTIF(OFFSET(C113,0,BI110+26,1,MIN(7-BI113,2)),"外"))</f>
        <v>0</v>
      </c>
      <c r="AT112" s="186"/>
      <c r="AU112" s="156"/>
      <c r="AV112" s="170"/>
      <c r="AW112" s="156"/>
      <c r="AX112" s="170"/>
      <c r="AY112" s="170"/>
      <c r="AZ112" s="170"/>
      <c r="BA112" s="170"/>
      <c r="BB112" s="170"/>
      <c r="BC112" s="125"/>
      <c r="BD112" s="175"/>
      <c r="BE112" s="175"/>
      <c r="BF112" s="125"/>
      <c r="BG112" s="125"/>
      <c r="BH112" s="47" t="s">
        <v>109</v>
      </c>
      <c r="BI112" s="48">
        <f>DAY(EOMONTH(C108,0))</f>
        <v>31</v>
      </c>
      <c r="BJ112" s="125"/>
      <c r="BK112" s="125"/>
    </row>
    <row r="113" spans="1:63" s="18" customFormat="1" ht="26.45" customHeight="1" outlineLevel="1">
      <c r="A113" s="52"/>
      <c r="B113" s="161" t="s">
        <v>88</v>
      </c>
      <c r="C113" s="123"/>
      <c r="D113" s="123"/>
      <c r="E113" s="123"/>
      <c r="F113" s="123"/>
      <c r="G113" s="123"/>
      <c r="H113" s="123"/>
      <c r="I113" s="123"/>
      <c r="J113" s="123"/>
      <c r="K113" s="123"/>
      <c r="L113" s="123"/>
      <c r="M113" s="123"/>
      <c r="N113" s="123"/>
      <c r="O113" s="123"/>
      <c r="P113" s="123"/>
      <c r="Q113" s="123"/>
      <c r="R113" s="123"/>
      <c r="S113" s="123"/>
      <c r="T113" s="123"/>
      <c r="U113" s="123"/>
      <c r="V113" s="123"/>
      <c r="W113" s="123"/>
      <c r="X113" s="123"/>
      <c r="Y113" s="123"/>
      <c r="Z113" s="123"/>
      <c r="AA113" s="123"/>
      <c r="AB113" s="123"/>
      <c r="AC113" s="123"/>
      <c r="AD113" s="123"/>
      <c r="AE113" s="123"/>
      <c r="AF113" s="123"/>
      <c r="AG113" s="143"/>
      <c r="AH113" s="53">
        <f ca="1">IF(BI110=7,COUNTIF(OFFSET($C113,0,0,1,$BI110),"○")+COUNTIF(OFFSET($C113,0,$BI110,1,7),"●"),COUNTIF(OFFSET($C113,0,0,1,$BI110),"○")+COUNTIF(OFFSET($C113,-10,DAY(EOMONTH(C108-1,0))-7+BI110,1,7-$BI110),"○")+COUNTIF(OFFSET(C113,0,BI110,1,7),"●"))</f>
        <v>0</v>
      </c>
      <c r="AI113" s="54">
        <f ca="1">COUNTIF(OFFSET($C113,0,$BI110,1,7),"○")+COUNTIF(OFFSET($C113,0,$BI110+7,1,7),"●")</f>
        <v>0</v>
      </c>
      <c r="AJ113" s="54">
        <f ca="1">COUNTIF(OFFSET($C113,0,$BI110+7,1,7),"○")+COUNTIF(OFFSET($C113,0,$BI110+14,1,7),"●")</f>
        <v>0</v>
      </c>
      <c r="AK113" s="54">
        <f ca="1">IF(BI115=3,COUNTIF(OFFSET($C113,0,$BI110+14,1,7),"○")+IFERROR(COUNTIF(OFFSET(C113,0,BI110+21,1,BI113),"●"),0)+COUNTIF(OFFSET(C113,10,0,1,7-BI113),"●"),COUNTIF(OFFSET($C113,0,$BI110+14,1,7),"○")+COUNTIF(OFFSET($C113,0,$BI110+21,1,7),"●"))</f>
        <v>0</v>
      </c>
      <c r="AL113" s="55">
        <f ca="1">IF((BI115+SIGN(BI110))&lt;5,"-",IF(BI113=0,COUNTIF(OFFSET(C113,0,BI110+21,1,7),"○")+COUNTIF(OFFSET(C113,10,0,1,7-BI113),"●"),COUNTIF(OFFSET(C113,0,BI110+21,1,7),"○")+COUNTIF(OFFSET(C113,0,BI110+28,1,BI113),"●")+COUNTIF(OFFSET(C113,10,1,7-BI113,),"●")))</f>
        <v>0</v>
      </c>
      <c r="AM113" s="145">
        <f>AY110</f>
        <v>0</v>
      </c>
      <c r="AN113" s="147">
        <f>IF(AU110=0,"対象外",AM113/AU110)</f>
        <v>0</v>
      </c>
      <c r="AO113" s="149" t="str">
        <f ca="1">IF(AU110=0,"対象外",IF(AM113/AU110&gt;=0.285,"達成",IF(AM113&gt;=BF113,"達成※","未")))</f>
        <v>未</v>
      </c>
      <c r="AP113" s="151">
        <f>AZ110</f>
        <v>38</v>
      </c>
      <c r="AQ113" s="153">
        <f>IFERROR(AP113/AV110,"")</f>
        <v>0.13333333333333333</v>
      </c>
      <c r="AR113" s="39" t="s">
        <v>85</v>
      </c>
      <c r="AS113" s="40" t="s">
        <v>85</v>
      </c>
      <c r="AT113" s="186"/>
      <c r="AU113" s="156"/>
      <c r="AV113" s="170"/>
      <c r="AW113" s="156"/>
      <c r="AX113" s="170"/>
      <c r="AY113" s="170"/>
      <c r="AZ113" s="170"/>
      <c r="BA113" s="170"/>
      <c r="BB113" s="170"/>
      <c r="BC113" s="125"/>
      <c r="BD113" s="175"/>
      <c r="BE113" s="175"/>
      <c r="BF113" s="125" t="str">
        <f ca="1">IF(OR(BD111/AU110&lt;0.285,BD111=0),BD111,"-")</f>
        <v>-</v>
      </c>
      <c r="BG113" s="174" t="str">
        <f ca="1">IF(OR(BE111/AW110&lt;0.285,BE111=0),BE111,"-")</f>
        <v>-</v>
      </c>
      <c r="BH113" s="56" t="s">
        <v>110</v>
      </c>
      <c r="BI113" s="57">
        <f>MOD(BI112-BI110,7)</f>
        <v>1</v>
      </c>
      <c r="BJ113" s="125"/>
      <c r="BK113" s="125"/>
    </row>
    <row r="114" spans="1:63" s="18" customFormat="1" ht="12.95" customHeight="1" outlineLevel="1">
      <c r="A114" s="52"/>
      <c r="B114" s="161"/>
      <c r="C114" s="123"/>
      <c r="D114" s="123"/>
      <c r="E114" s="123"/>
      <c r="F114" s="123"/>
      <c r="G114" s="123"/>
      <c r="H114" s="123"/>
      <c r="I114" s="123"/>
      <c r="J114" s="123"/>
      <c r="K114" s="123"/>
      <c r="L114" s="123"/>
      <c r="M114" s="123"/>
      <c r="N114" s="123"/>
      <c r="O114" s="123"/>
      <c r="P114" s="123"/>
      <c r="Q114" s="123"/>
      <c r="R114" s="123"/>
      <c r="S114" s="123"/>
      <c r="T114" s="123"/>
      <c r="U114" s="123"/>
      <c r="V114" s="123"/>
      <c r="W114" s="123"/>
      <c r="X114" s="123"/>
      <c r="Y114" s="123"/>
      <c r="Z114" s="123"/>
      <c r="AA114" s="123"/>
      <c r="AB114" s="123"/>
      <c r="AC114" s="123"/>
      <c r="AD114" s="123"/>
      <c r="AE114" s="123"/>
      <c r="AF114" s="123"/>
      <c r="AG114" s="143"/>
      <c r="AH114" s="58" t="str">
        <f ca="1">IF(BI110=1,
IF((2-COUNTIF(OFFSET(C113,0,0,1,1),"外")-COUNTIF(OFFSET(C113,-10,BI102-1),"外"))&lt;=AH113,"達成","未"),
IF((2-COUNTIF(OFFSET(C113,0,MAX(5-WEEKDAY(C108,3),0),1,2),"外"))&lt;=AH113,"達成","未"))</f>
        <v>未</v>
      </c>
      <c r="AI114" s="54" t="str">
        <f ca="1">IF((2-COUNTIF(OFFSET($C113,0,$BI110+5,1,2),"外"))&lt;=AI113,"達成","未")</f>
        <v>未</v>
      </c>
      <c r="AJ114" s="54" t="str">
        <f ca="1">IF((2-COUNTIF(OFFSET($C113,0,$BI110+12,1,2),"外"))&lt;=AJ113,"達成","未")</f>
        <v>未</v>
      </c>
      <c r="AK114" s="54" t="str">
        <f ca="1">IF((2-COUNTIF(OFFSET($C113,0,$BI110+19,1,2),"外"))&lt;=AK113,"達成","未")</f>
        <v>未</v>
      </c>
      <c r="AL114" s="55" t="str">
        <f ca="1">IF((BI115+SIGN(BI110))&lt;5,"-",IF((2-COUNTIF(OFFSET($C113,0,$BI110+26,1,2),"外"))&lt;=AL113,"達成","未"))</f>
        <v>未</v>
      </c>
      <c r="AM114" s="163"/>
      <c r="AN114" s="164"/>
      <c r="AO114" s="165"/>
      <c r="AP114" s="166"/>
      <c r="AQ114" s="187"/>
      <c r="AR114" s="188">
        <f>COUNTIF(C115:AG116,"外")</f>
        <v>0</v>
      </c>
      <c r="AS114" s="190">
        <f ca="1">COUNTIF(OFFSET(C115,0,MAX(5-WEEKDAY(C108,3),0),1,MIN(7-WEEKDAY(C108,3),2)),"外")+COUNTIF(OFFSET(C115,0,MAX(5-WEEKDAY(C108,3),0)+7,1,2),"外")+COUNTIF(OFFSET(C115,0,MAX(5-WEEKDAY(C108,3),0)+14,1,2),"外")+COUNTIF(OFFSET(C115,0,MAX(5-WEEKDAY(C108,3),0)+21,1,2),"外")+IF(BI112-BI110&lt;27,0,COUNTIF(OFFSET(C115,0,BI110+26,1,MIN(7-BI113,2)),"外"))</f>
        <v>0</v>
      </c>
      <c r="AT114" s="186"/>
      <c r="AU114" s="156"/>
      <c r="AV114" s="170"/>
      <c r="AW114" s="156"/>
      <c r="AX114" s="170"/>
      <c r="AY114" s="170"/>
      <c r="AZ114" s="170"/>
      <c r="BA114" s="170"/>
      <c r="BB114" s="170"/>
      <c r="BC114" s="125"/>
      <c r="BD114" s="175"/>
      <c r="BE114" s="175"/>
      <c r="BF114" s="125"/>
      <c r="BG114" s="175"/>
      <c r="BH114" s="59" t="s">
        <v>112</v>
      </c>
      <c r="BI114" s="57">
        <f>SIGN(BI110)+SIGN(BI113)+BI115</f>
        <v>6</v>
      </c>
      <c r="BJ114" s="125"/>
      <c r="BK114" s="125"/>
    </row>
    <row r="115" spans="1:63" s="18" customFormat="1" ht="26.45" customHeight="1" outlineLevel="1">
      <c r="A115" s="52"/>
      <c r="B115" s="161" t="s">
        <v>137</v>
      </c>
      <c r="C115" s="123"/>
      <c r="D115" s="123"/>
      <c r="E115" s="123"/>
      <c r="F115" s="123"/>
      <c r="G115" s="123"/>
      <c r="H115" s="123"/>
      <c r="I115" s="123"/>
      <c r="J115" s="123"/>
      <c r="K115" s="123"/>
      <c r="L115" s="123"/>
      <c r="M115" s="123"/>
      <c r="N115" s="123"/>
      <c r="O115" s="123"/>
      <c r="P115" s="123"/>
      <c r="Q115" s="123"/>
      <c r="R115" s="123"/>
      <c r="S115" s="123"/>
      <c r="T115" s="123"/>
      <c r="U115" s="123"/>
      <c r="V115" s="123"/>
      <c r="W115" s="123"/>
      <c r="X115" s="123"/>
      <c r="Y115" s="123"/>
      <c r="Z115" s="123"/>
      <c r="AA115" s="123"/>
      <c r="AB115" s="123"/>
      <c r="AC115" s="123"/>
      <c r="AD115" s="123"/>
      <c r="AE115" s="123"/>
      <c r="AF115" s="123"/>
      <c r="AG115" s="143"/>
      <c r="AH115" s="53">
        <f ca="1">IF(BI110=7,COUNTIF(OFFSET($C115,0,0,1,$BI110),"○")+COUNTIF(OFFSET($C115,0,$BI110,1,7),"●"),COUNTIF(OFFSET($C115,0,0,1,$BI110),"○")+COUNTIF(OFFSET($C115,-10,DAY(EOMONTH(C108-1,0))-7+BI110,1,7-$BI110),"○")+COUNTIF(OFFSET(C115,0,BI110,1,7),"●"))</f>
        <v>0</v>
      </c>
      <c r="AI115" s="60">
        <f ca="1">COUNTIF(OFFSET($C115,0,$BI110,1,7),"○")+COUNTIF(OFFSET($C115,0,$BI110+7,1,7),"●")</f>
        <v>0</v>
      </c>
      <c r="AJ115" s="60">
        <f ca="1">COUNTIF(OFFSET($C115,0,$BI110+7,1,7),"○")+COUNTIF(OFFSET($C115,0,$BI110+14,1,7),"●")</f>
        <v>0</v>
      </c>
      <c r="AK115" s="60">
        <f ca="1">IF(BI115=3,COUNTIF(OFFSET($C115,0,$BI110+14,1,7),"○")+IFERROR(COUNTIF(OFFSET(C115,0,BI110+21,1,BI113),"●"),0)+COUNTIF(OFFSET(C115,10,0,1,7-BI113),"●"),COUNTIF(OFFSET($C115,0,$BI110+14,1,7),"○")+COUNTIF(OFFSET($C115,0,$BI110+21,1,7),"●"))</f>
        <v>0</v>
      </c>
      <c r="AL115" s="61">
        <f ca="1">IF((BI115+SIGN(BI110))&lt;5,"-",IF(BI113=0,COUNTIF(OFFSET(C115,0,BI110+21,1,7),"○")+COUNTIF(OFFSET(C115,10,0,1,7-BI113),"●"),COUNTIF(OFFSET(C115,0,BI110+21,1,7),"○")+COUNTIF(OFFSET(C115,0,BI110+28,1,BI113),"●")+COUNTIF(OFFSET(C115,10,1,7-BI113,),"●")))</f>
        <v>0</v>
      </c>
      <c r="AM115" s="145">
        <f>BA110</f>
        <v>0</v>
      </c>
      <c r="AN115" s="147">
        <f>IF(AW110=0,"対象外",AM115/AW110)</f>
        <v>0</v>
      </c>
      <c r="AO115" s="149" t="str">
        <f ca="1">IF(AW110=0,"対象外",IF(AM115/AW110&gt;=0.285,"達成",IF(AM115&gt;=BG113,"達成※","未")))</f>
        <v>未</v>
      </c>
      <c r="AP115" s="151">
        <f>BB110</f>
        <v>38</v>
      </c>
      <c r="AQ115" s="153">
        <f>IFERROR(AP115/AX110,"")</f>
        <v>0.13333333333333333</v>
      </c>
      <c r="AR115" s="189"/>
      <c r="AS115" s="191"/>
      <c r="AT115" s="186"/>
      <c r="AU115" s="157"/>
      <c r="AV115" s="170"/>
      <c r="AW115" s="157"/>
      <c r="AX115" s="170"/>
      <c r="AY115" s="170"/>
      <c r="AZ115" s="170"/>
      <c r="BA115" s="170"/>
      <c r="BB115" s="170"/>
      <c r="BC115" s="125"/>
      <c r="BD115" s="176"/>
      <c r="BE115" s="176"/>
      <c r="BF115" s="125"/>
      <c r="BG115" s="176"/>
      <c r="BH115" s="63" t="s">
        <v>111</v>
      </c>
      <c r="BI115" s="64">
        <f>ROUNDDOWN((BI112-BI110)/7,0)</f>
        <v>4</v>
      </c>
      <c r="BJ115" s="125"/>
      <c r="BK115" s="125"/>
    </row>
    <row r="116" spans="1:63" s="18" customFormat="1" ht="14.25" outlineLevel="1" thickBot="1">
      <c r="A116" s="52"/>
      <c r="B116" s="162"/>
      <c r="C116" s="142"/>
      <c r="D116" s="142"/>
      <c r="E116" s="142"/>
      <c r="F116" s="142"/>
      <c r="G116" s="142"/>
      <c r="H116" s="142"/>
      <c r="I116" s="142"/>
      <c r="J116" s="142"/>
      <c r="K116" s="142"/>
      <c r="L116" s="142"/>
      <c r="M116" s="142"/>
      <c r="N116" s="142"/>
      <c r="O116" s="142"/>
      <c r="P116" s="142"/>
      <c r="Q116" s="142"/>
      <c r="R116" s="142"/>
      <c r="S116" s="142"/>
      <c r="T116" s="142"/>
      <c r="U116" s="142"/>
      <c r="V116" s="142"/>
      <c r="W116" s="142"/>
      <c r="X116" s="142"/>
      <c r="Y116" s="142"/>
      <c r="Z116" s="142"/>
      <c r="AA116" s="142"/>
      <c r="AB116" s="142"/>
      <c r="AC116" s="142"/>
      <c r="AD116" s="142"/>
      <c r="AE116" s="142"/>
      <c r="AF116" s="142"/>
      <c r="AG116" s="144"/>
      <c r="AH116" s="77" t="str">
        <f ca="1">IF(BI110=1,
IF((2-COUNTIF(OFFSET(C115,0,0,1,1),"外")-COUNTIF(OFFSET(C115,-10,BI102-1),"外"))&lt;=AH115,"達成","未"),
IF((2-COUNTIF(OFFSET(C115,0,MAX(5-WEEKDAY(C108,3),0),1,2),"外"))&lt;=AH115,"達成","未"))</f>
        <v>未</v>
      </c>
      <c r="AI116" s="66" t="str">
        <f ca="1">IF((2-COUNTIF(OFFSET($C115,0,$BI110+5,1,2),"外"))&lt;=AI115,"達成","未")</f>
        <v>未</v>
      </c>
      <c r="AJ116" s="66" t="str">
        <f ca="1">IF((2-COUNTIF(OFFSET($C115,0,$BI110+12,1,2),"外"))&lt;=AJ115,"達成","未")</f>
        <v>未</v>
      </c>
      <c r="AK116" s="66" t="str">
        <f ca="1">IF((2-COUNTIF(OFFSET($C115,0,$BI110+19,1,2),"外"))&lt;=AK115,"達成","未")</f>
        <v>未</v>
      </c>
      <c r="AL116" s="67" t="str">
        <f ca="1">IF((BI115+SIGN(BI110))&lt;5,"-",IF((2-COUNTIF(OFFSET($C115,0,$BI110+26,1,2),"外"))&lt;=AL115,"達成","未"))</f>
        <v>未</v>
      </c>
      <c r="AM116" s="146"/>
      <c r="AN116" s="148"/>
      <c r="AO116" s="150"/>
      <c r="AP116" s="152"/>
      <c r="AQ116" s="154"/>
      <c r="AR116" s="68"/>
      <c r="AS116" s="68"/>
      <c r="AT116" s="22"/>
      <c r="AU116" s="22"/>
      <c r="AV116" s="22"/>
      <c r="AW116" s="22"/>
      <c r="AX116" s="22"/>
      <c r="AY116" s="22"/>
      <c r="AZ116" s="22"/>
      <c r="BA116" s="22"/>
      <c r="BB116" s="22"/>
      <c r="BC116" s="69"/>
      <c r="BD116" s="69"/>
      <c r="BE116" s="69"/>
      <c r="BF116" s="69"/>
      <c r="BG116" s="69"/>
      <c r="BH116" s="69"/>
      <c r="BI116" s="69"/>
      <c r="BJ116" s="69"/>
    </row>
    <row r="117" spans="1:63" s="18" customFormat="1" ht="14.25" outlineLevel="1" thickBot="1">
      <c r="A117" s="12"/>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5"/>
      <c r="AI117" s="15"/>
      <c r="AJ117" s="15"/>
      <c r="AK117" s="15"/>
      <c r="AL117" s="15"/>
      <c r="AM117" s="15"/>
      <c r="AN117" s="15"/>
      <c r="AO117" s="15"/>
      <c r="AP117" s="15"/>
      <c r="AQ117" s="15"/>
      <c r="AR117" s="15"/>
      <c r="AS117" s="15"/>
      <c r="AT117" s="16"/>
      <c r="AU117" s="16"/>
      <c r="AV117" s="16"/>
      <c r="AW117" s="16"/>
      <c r="AX117" s="16"/>
      <c r="AY117" s="16"/>
      <c r="AZ117" s="16"/>
      <c r="BA117" s="16"/>
      <c r="BB117" s="16"/>
    </row>
    <row r="118" spans="1:63" s="18" customFormat="1" ht="12.95" customHeight="1" outlineLevel="1">
      <c r="A118" s="12"/>
      <c r="B118" s="29" t="s">
        <v>0</v>
      </c>
      <c r="C118" s="207">
        <f>DATE(YEAR(C108),MONTH(C108)+1,DAY(C108))</f>
        <v>46266</v>
      </c>
      <c r="D118" s="207"/>
      <c r="E118" s="207"/>
      <c r="F118" s="207"/>
      <c r="G118" s="207"/>
      <c r="H118" s="207"/>
      <c r="I118" s="207"/>
      <c r="J118" s="207"/>
      <c r="K118" s="207"/>
      <c r="L118" s="207"/>
      <c r="M118" s="207"/>
      <c r="N118" s="207"/>
      <c r="O118" s="207"/>
      <c r="P118" s="207"/>
      <c r="Q118" s="207"/>
      <c r="R118" s="207"/>
      <c r="S118" s="207"/>
      <c r="T118" s="207"/>
      <c r="U118" s="207"/>
      <c r="V118" s="207"/>
      <c r="W118" s="207"/>
      <c r="X118" s="207"/>
      <c r="Y118" s="207"/>
      <c r="Z118" s="207"/>
      <c r="AA118" s="207"/>
      <c r="AB118" s="207"/>
      <c r="AC118" s="207"/>
      <c r="AD118" s="207"/>
      <c r="AE118" s="207"/>
      <c r="AF118" s="207"/>
      <c r="AG118" s="208"/>
      <c r="AH118" s="256" t="s">
        <v>135</v>
      </c>
      <c r="AI118" s="257"/>
      <c r="AJ118" s="257"/>
      <c r="AK118" s="257"/>
      <c r="AL118" s="258"/>
      <c r="AM118" s="215" t="s">
        <v>50</v>
      </c>
      <c r="AN118" s="216"/>
      <c r="AO118" s="217"/>
      <c r="AP118" s="221" t="s">
        <v>11</v>
      </c>
      <c r="AQ118" s="222"/>
      <c r="AR118" s="199" t="s">
        <v>113</v>
      </c>
      <c r="AS118" s="202" t="s">
        <v>114</v>
      </c>
      <c r="AT118" s="205" t="s">
        <v>15</v>
      </c>
      <c r="AU118" s="155" t="s">
        <v>115</v>
      </c>
      <c r="AV118" s="197" t="s">
        <v>116</v>
      </c>
      <c r="AW118" s="155" t="s">
        <v>118</v>
      </c>
      <c r="AX118" s="197" t="s">
        <v>117</v>
      </c>
      <c r="AY118" s="155" t="s">
        <v>80</v>
      </c>
      <c r="AZ118" s="155" t="s">
        <v>81</v>
      </c>
      <c r="BA118" s="30" t="s">
        <v>82</v>
      </c>
      <c r="BB118" s="30" t="s">
        <v>83</v>
      </c>
      <c r="BC118" s="170" t="s">
        <v>52</v>
      </c>
      <c r="BD118" s="197" t="s">
        <v>119</v>
      </c>
      <c r="BE118" s="197" t="s">
        <v>120</v>
      </c>
      <c r="BF118" s="170" t="s">
        <v>121</v>
      </c>
      <c r="BG118" s="170" t="s">
        <v>122</v>
      </c>
      <c r="BH118" s="31"/>
      <c r="BI118" s="192" t="s">
        <v>100</v>
      </c>
      <c r="BJ118" s="170" t="s">
        <v>61</v>
      </c>
      <c r="BK118" s="125" t="s">
        <v>89</v>
      </c>
    </row>
    <row r="119" spans="1:63" s="18" customFormat="1" outlineLevel="1">
      <c r="A119" s="12"/>
      <c r="B119" s="32" t="s">
        <v>1</v>
      </c>
      <c r="C119" s="33">
        <f>DATE(YEAR(C118),MONTH(C118),DAY(C118))</f>
        <v>46266</v>
      </c>
      <c r="D119" s="33">
        <f>IF(MONTH(DATE(YEAR(C119),MONTH(C119),DAY(C119)+1))=MONTH($C118),DATE(YEAR(C119),MONTH(C119),DAY(C119)+1),"")</f>
        <v>46267</v>
      </c>
      <c r="E119" s="33">
        <f t="shared" ref="E119:AG119" si="23">IF(MONTH(DATE(YEAR(D119),MONTH(D119),DAY(D119)+1))=MONTH($C118),DATE(YEAR(D119),MONTH(D119),DAY(D119)+1),"")</f>
        <v>46268</v>
      </c>
      <c r="F119" s="33">
        <f t="shared" si="23"/>
        <v>46269</v>
      </c>
      <c r="G119" s="33">
        <f t="shared" si="23"/>
        <v>46270</v>
      </c>
      <c r="H119" s="33">
        <f t="shared" si="23"/>
        <v>46271</v>
      </c>
      <c r="I119" s="33">
        <f t="shared" si="23"/>
        <v>46272</v>
      </c>
      <c r="J119" s="33">
        <f t="shared" si="23"/>
        <v>46273</v>
      </c>
      <c r="K119" s="33">
        <f t="shared" si="23"/>
        <v>46274</v>
      </c>
      <c r="L119" s="33">
        <f t="shared" si="23"/>
        <v>46275</v>
      </c>
      <c r="M119" s="33">
        <f t="shared" si="23"/>
        <v>46276</v>
      </c>
      <c r="N119" s="33">
        <f t="shared" si="23"/>
        <v>46277</v>
      </c>
      <c r="O119" s="33">
        <f t="shared" si="23"/>
        <v>46278</v>
      </c>
      <c r="P119" s="33">
        <f t="shared" si="23"/>
        <v>46279</v>
      </c>
      <c r="Q119" s="33">
        <f t="shared" si="23"/>
        <v>46280</v>
      </c>
      <c r="R119" s="33">
        <f t="shared" si="23"/>
        <v>46281</v>
      </c>
      <c r="S119" s="33">
        <f t="shared" si="23"/>
        <v>46282</v>
      </c>
      <c r="T119" s="33">
        <f t="shared" si="23"/>
        <v>46283</v>
      </c>
      <c r="U119" s="33">
        <f t="shared" si="23"/>
        <v>46284</v>
      </c>
      <c r="V119" s="33">
        <f t="shared" si="23"/>
        <v>46285</v>
      </c>
      <c r="W119" s="33">
        <f t="shared" si="23"/>
        <v>46286</v>
      </c>
      <c r="X119" s="33">
        <f t="shared" si="23"/>
        <v>46287</v>
      </c>
      <c r="Y119" s="33">
        <f t="shared" si="23"/>
        <v>46288</v>
      </c>
      <c r="Z119" s="33">
        <f t="shared" si="23"/>
        <v>46289</v>
      </c>
      <c r="AA119" s="33">
        <f t="shared" si="23"/>
        <v>46290</v>
      </c>
      <c r="AB119" s="33">
        <f t="shared" si="23"/>
        <v>46291</v>
      </c>
      <c r="AC119" s="33">
        <f t="shared" si="23"/>
        <v>46292</v>
      </c>
      <c r="AD119" s="33">
        <f t="shared" si="23"/>
        <v>46293</v>
      </c>
      <c r="AE119" s="33">
        <f t="shared" si="23"/>
        <v>46294</v>
      </c>
      <c r="AF119" s="33">
        <f t="shared" si="23"/>
        <v>46295</v>
      </c>
      <c r="AG119" s="74" t="str">
        <f t="shared" si="23"/>
        <v/>
      </c>
      <c r="AH119" s="259"/>
      <c r="AI119" s="260"/>
      <c r="AJ119" s="260"/>
      <c r="AK119" s="260"/>
      <c r="AL119" s="261"/>
      <c r="AM119" s="218"/>
      <c r="AN119" s="219"/>
      <c r="AO119" s="220"/>
      <c r="AP119" s="223"/>
      <c r="AQ119" s="224"/>
      <c r="AR119" s="200"/>
      <c r="AS119" s="203"/>
      <c r="AT119" s="206"/>
      <c r="AU119" s="157"/>
      <c r="AV119" s="137"/>
      <c r="AW119" s="157"/>
      <c r="AX119" s="137"/>
      <c r="AY119" s="157"/>
      <c r="AZ119" s="157"/>
      <c r="BA119" s="35" t="s">
        <v>78</v>
      </c>
      <c r="BB119" s="35" t="s">
        <v>79</v>
      </c>
      <c r="BC119" s="170"/>
      <c r="BD119" s="198"/>
      <c r="BE119" s="198"/>
      <c r="BF119" s="125"/>
      <c r="BG119" s="125"/>
      <c r="BH119" s="36"/>
      <c r="BI119" s="193"/>
      <c r="BJ119" s="170"/>
      <c r="BK119" s="125"/>
    </row>
    <row r="120" spans="1:63" s="18" customFormat="1" ht="12.95" customHeight="1" outlineLevel="1">
      <c r="A120" s="12"/>
      <c r="B120" s="32" t="s">
        <v>2</v>
      </c>
      <c r="C120" s="37" t="str">
        <f t="shared" ref="C120:AG120" si="24">TEXT(C119,"aaa")</f>
        <v>火</v>
      </c>
      <c r="D120" s="37" t="str">
        <f t="shared" si="24"/>
        <v>水</v>
      </c>
      <c r="E120" s="37" t="str">
        <f t="shared" si="24"/>
        <v>木</v>
      </c>
      <c r="F120" s="37" t="str">
        <f t="shared" si="24"/>
        <v>金</v>
      </c>
      <c r="G120" s="37" t="str">
        <f t="shared" si="24"/>
        <v>土</v>
      </c>
      <c r="H120" s="37" t="str">
        <f t="shared" si="24"/>
        <v>日</v>
      </c>
      <c r="I120" s="37" t="str">
        <f t="shared" si="24"/>
        <v>月</v>
      </c>
      <c r="J120" s="37" t="str">
        <f t="shared" si="24"/>
        <v>火</v>
      </c>
      <c r="K120" s="37" t="str">
        <f t="shared" si="24"/>
        <v>水</v>
      </c>
      <c r="L120" s="37" t="str">
        <f t="shared" si="24"/>
        <v>木</v>
      </c>
      <c r="M120" s="37" t="str">
        <f t="shared" si="24"/>
        <v>金</v>
      </c>
      <c r="N120" s="37" t="str">
        <f t="shared" si="24"/>
        <v>土</v>
      </c>
      <c r="O120" s="37" t="str">
        <f t="shared" si="24"/>
        <v>日</v>
      </c>
      <c r="P120" s="37" t="str">
        <f t="shared" si="24"/>
        <v>月</v>
      </c>
      <c r="Q120" s="37" t="str">
        <f t="shared" si="24"/>
        <v>火</v>
      </c>
      <c r="R120" s="37" t="str">
        <f t="shared" si="24"/>
        <v>水</v>
      </c>
      <c r="S120" s="37" t="str">
        <f t="shared" si="24"/>
        <v>木</v>
      </c>
      <c r="T120" s="37" t="str">
        <f t="shared" si="24"/>
        <v>金</v>
      </c>
      <c r="U120" s="37" t="str">
        <f t="shared" si="24"/>
        <v>土</v>
      </c>
      <c r="V120" s="37" t="str">
        <f t="shared" si="24"/>
        <v>日</v>
      </c>
      <c r="W120" s="37" t="str">
        <f t="shared" si="24"/>
        <v>月</v>
      </c>
      <c r="X120" s="37" t="str">
        <f t="shared" si="24"/>
        <v>火</v>
      </c>
      <c r="Y120" s="37" t="str">
        <f t="shared" si="24"/>
        <v>水</v>
      </c>
      <c r="Z120" s="37" t="str">
        <f t="shared" si="24"/>
        <v>木</v>
      </c>
      <c r="AA120" s="37" t="str">
        <f t="shared" si="24"/>
        <v>金</v>
      </c>
      <c r="AB120" s="37" t="str">
        <f t="shared" si="24"/>
        <v>土</v>
      </c>
      <c r="AC120" s="37" t="str">
        <f t="shared" si="24"/>
        <v>日</v>
      </c>
      <c r="AD120" s="37" t="str">
        <f t="shared" si="24"/>
        <v>月</v>
      </c>
      <c r="AE120" s="37" t="str">
        <f t="shared" si="24"/>
        <v>火</v>
      </c>
      <c r="AF120" s="37" t="str">
        <f t="shared" si="24"/>
        <v>水</v>
      </c>
      <c r="AG120" s="75" t="str">
        <f t="shared" si="24"/>
        <v/>
      </c>
      <c r="AH120" s="194" t="s">
        <v>90</v>
      </c>
      <c r="AI120" s="195" t="s">
        <v>91</v>
      </c>
      <c r="AJ120" s="195" t="s">
        <v>92</v>
      </c>
      <c r="AK120" s="195" t="s">
        <v>93</v>
      </c>
      <c r="AL120" s="196" t="s">
        <v>94</v>
      </c>
      <c r="AM120" s="177" t="s">
        <v>44</v>
      </c>
      <c r="AN120" s="178" t="s">
        <v>12</v>
      </c>
      <c r="AO120" s="179" t="s">
        <v>51</v>
      </c>
      <c r="AP120" s="180" t="s">
        <v>44</v>
      </c>
      <c r="AQ120" s="183" t="s">
        <v>13</v>
      </c>
      <c r="AR120" s="201"/>
      <c r="AS120" s="204"/>
      <c r="AT120" s="186">
        <f>COUNT(C119:AG119)</f>
        <v>30</v>
      </c>
      <c r="AU120" s="155">
        <f>AT120-AR122</f>
        <v>30</v>
      </c>
      <c r="AV120" s="170">
        <f>SUM(AU$8:AU123)</f>
        <v>315</v>
      </c>
      <c r="AW120" s="155">
        <f>AT120-AR124</f>
        <v>30</v>
      </c>
      <c r="AX120" s="170">
        <f>SUM(AW$8:AW123)</f>
        <v>315</v>
      </c>
      <c r="AY120" s="170">
        <f>COUNTIF(C123:AG123,"○")+COUNTIF(C123:AG123,"●")</f>
        <v>0</v>
      </c>
      <c r="AZ120" s="170">
        <f>SUM(AY$9:AY124)</f>
        <v>38</v>
      </c>
      <c r="BA120" s="170">
        <f>COUNTIF(C125:AG125,"○")+COUNTIF(C125:AG125,"●")</f>
        <v>0</v>
      </c>
      <c r="BB120" s="170">
        <f>SUM(BA$10:BA125)</f>
        <v>38</v>
      </c>
      <c r="BC120" s="125">
        <f>COUNTIF(C120:AG120,"土")+COUNTIF(C120:AG120,"日")</f>
        <v>8</v>
      </c>
      <c r="BD120" s="137"/>
      <c r="BE120" s="137"/>
      <c r="BF120" s="125" t="str">
        <f ca="1">IF(OR(BD121/AU120&lt;0.285,BD121=0),"特例","特例なし")</f>
        <v>特例</v>
      </c>
      <c r="BG120" s="125" t="str">
        <f ca="1">IF(OR(BE121/AW120&lt;0.285,BE121=0),"特例","特例なし")</f>
        <v>特例</v>
      </c>
      <c r="BH120" s="171" t="s">
        <v>108</v>
      </c>
      <c r="BI120" s="232">
        <f>ABS(IF(WEEKDAY(C118,3)=0,7,WEEKDAY(C118,3)-7))</f>
        <v>6</v>
      </c>
      <c r="BJ120" s="125">
        <f ca="1">IF($AO$340="計画",IF(AU120=0,1,IF(AO123="達成",1,IF(AO123="達成※",1,0))),IF(AW120=0,1,IF(AO125="達成",1,IF(AO125="達成※",1,0))))</f>
        <v>0</v>
      </c>
      <c r="BK120" s="125">
        <f ca="1">IF($AO$340="計画",IF(COUNTIF(AH124:AL124,"未")=0,1,0),IF(COUNTIF(AH126:AL126,"未")=0,1,0))</f>
        <v>0</v>
      </c>
    </row>
    <row r="121" spans="1:63" s="18" customFormat="1" ht="28.5" outlineLevel="1">
      <c r="A121" s="12"/>
      <c r="B121" s="169" t="s">
        <v>3</v>
      </c>
      <c r="C121" s="167" t="str">
        <f>IFERROR(VLOOKUP(C119,祝日一覧!$A:$C,3,FALSE),"")</f>
        <v/>
      </c>
      <c r="D121" s="167" t="str">
        <f>IFERROR(VLOOKUP(D119,祝日一覧!$A:$C,3,FALSE),"")</f>
        <v/>
      </c>
      <c r="E121" s="167" t="str">
        <f>IFERROR(VLOOKUP(E119,祝日一覧!$A:$C,3,FALSE),"")</f>
        <v/>
      </c>
      <c r="F121" s="167" t="str">
        <f>IFERROR(VLOOKUP(F119,祝日一覧!$A:$C,3,FALSE),"")</f>
        <v/>
      </c>
      <c r="G121" s="167" t="str">
        <f>IFERROR(VLOOKUP(G119,祝日一覧!$A:$C,3,FALSE),"")</f>
        <v/>
      </c>
      <c r="H121" s="167" t="str">
        <f>IFERROR(VLOOKUP(H119,祝日一覧!$A:$C,3,FALSE),"")</f>
        <v/>
      </c>
      <c r="I121" s="167" t="str">
        <f>IFERROR(VLOOKUP(I119,祝日一覧!$A:$C,3,FALSE),"")</f>
        <v/>
      </c>
      <c r="J121" s="167" t="str">
        <f>IFERROR(VLOOKUP(J119,祝日一覧!$A:$C,3,FALSE),"")</f>
        <v/>
      </c>
      <c r="K121" s="167" t="str">
        <f>IFERROR(VLOOKUP(K119,祝日一覧!$A:$C,3,FALSE),"")</f>
        <v/>
      </c>
      <c r="L121" s="167" t="str">
        <f>IFERROR(VLOOKUP(L119,祝日一覧!$A:$C,3,FALSE),"")</f>
        <v/>
      </c>
      <c r="M121" s="167" t="str">
        <f>IFERROR(VLOOKUP(M119,祝日一覧!$A:$C,3,FALSE),"")</f>
        <v/>
      </c>
      <c r="N121" s="167" t="str">
        <f>IFERROR(VLOOKUP(N119,祝日一覧!$A:$C,3,FALSE),"")</f>
        <v/>
      </c>
      <c r="O121" s="167" t="str">
        <f>IFERROR(VLOOKUP(O119,祝日一覧!$A:$C,3,FALSE),"")</f>
        <v/>
      </c>
      <c r="P121" s="167" t="str">
        <f>IFERROR(VLOOKUP(P119,祝日一覧!$A:$C,3,FALSE),"")</f>
        <v/>
      </c>
      <c r="Q121" s="167" t="str">
        <f>IFERROR(VLOOKUP(Q119,祝日一覧!$A:$C,3,FALSE),"")</f>
        <v/>
      </c>
      <c r="R121" s="167" t="str">
        <f>IFERROR(VLOOKUP(R119,祝日一覧!$A:$C,3,FALSE),"")</f>
        <v/>
      </c>
      <c r="S121" s="167" t="str">
        <f>IFERROR(VLOOKUP(S119,祝日一覧!$A:$C,3,FALSE),"")</f>
        <v/>
      </c>
      <c r="T121" s="167" t="str">
        <f>IFERROR(VLOOKUP(T119,祝日一覧!$A:$C,3,FALSE),"")</f>
        <v/>
      </c>
      <c r="U121" s="167" t="str">
        <f>IFERROR(VLOOKUP(U119,祝日一覧!$A:$C,3,FALSE),"")</f>
        <v/>
      </c>
      <c r="V121" s="167" t="str">
        <f>IFERROR(VLOOKUP(V119,祝日一覧!$A:$C,3,FALSE),"")</f>
        <v/>
      </c>
      <c r="W121" s="167" t="str">
        <f>IFERROR(VLOOKUP(W119,祝日一覧!$A:$C,3,FALSE),"")</f>
        <v>敬老の日</v>
      </c>
      <c r="X121" s="167" t="str">
        <f>IFERROR(VLOOKUP(X119,祝日一覧!$A:$C,3,FALSE),"")</f>
        <v>国民の休日</v>
      </c>
      <c r="Y121" s="167" t="str">
        <f>IFERROR(VLOOKUP(Y119,祝日一覧!$A:$C,3,FALSE),"")</f>
        <v>秋分の日</v>
      </c>
      <c r="Z121" s="167" t="str">
        <f>IFERROR(VLOOKUP(Z119,祝日一覧!$A:$C,3,FALSE),"")</f>
        <v/>
      </c>
      <c r="AA121" s="167" t="str">
        <f>IFERROR(VLOOKUP(AA119,祝日一覧!$A:$C,3,FALSE),"")</f>
        <v/>
      </c>
      <c r="AB121" s="167" t="str">
        <f>IFERROR(VLOOKUP(AB119,祝日一覧!$A:$C,3,FALSE),"")</f>
        <v/>
      </c>
      <c r="AC121" s="167" t="str">
        <f>IFERROR(VLOOKUP(AC119,祝日一覧!$A:$C,3,FALSE),"")</f>
        <v/>
      </c>
      <c r="AD121" s="167" t="str">
        <f>IFERROR(VLOOKUP(AD119,祝日一覧!$A:$C,3,FALSE),"")</f>
        <v/>
      </c>
      <c r="AE121" s="167" t="str">
        <f>IFERROR(VLOOKUP(AE119,祝日一覧!$A:$C,3,FALSE),"")</f>
        <v/>
      </c>
      <c r="AF121" s="167" t="str">
        <f>IFERROR(VLOOKUP(AF119,祝日一覧!$A:$C,3,FALSE),"")</f>
        <v/>
      </c>
      <c r="AG121" s="168" t="str">
        <f>IFERROR(VLOOKUP(AG119,祝日一覧!$A:$C,3,FALSE),"")</f>
        <v/>
      </c>
      <c r="AH121" s="194"/>
      <c r="AI121" s="195"/>
      <c r="AJ121" s="195"/>
      <c r="AK121" s="195"/>
      <c r="AL121" s="196"/>
      <c r="AM121" s="177"/>
      <c r="AN121" s="178"/>
      <c r="AO121" s="179"/>
      <c r="AP121" s="181"/>
      <c r="AQ121" s="184"/>
      <c r="AR121" s="39" t="s">
        <v>84</v>
      </c>
      <c r="AS121" s="40" t="s">
        <v>84</v>
      </c>
      <c r="AT121" s="186"/>
      <c r="AU121" s="156"/>
      <c r="AV121" s="170"/>
      <c r="AW121" s="156"/>
      <c r="AX121" s="170"/>
      <c r="AY121" s="170"/>
      <c r="AZ121" s="170"/>
      <c r="BA121" s="170"/>
      <c r="BB121" s="170"/>
      <c r="BC121" s="125"/>
      <c r="BD121" s="174">
        <f ca="1">BC120-AS122</f>
        <v>8</v>
      </c>
      <c r="BE121" s="174">
        <f ca="1">BC120-AS124</f>
        <v>8</v>
      </c>
      <c r="BF121" s="125"/>
      <c r="BG121" s="125"/>
      <c r="BH121" s="172"/>
      <c r="BI121" s="232">
        <f>WEEKDAY(C117,3)</f>
        <v>5</v>
      </c>
      <c r="BJ121" s="125"/>
      <c r="BK121" s="125"/>
    </row>
    <row r="122" spans="1:63" s="18" customFormat="1" ht="54" outlineLevel="1">
      <c r="A122" s="43"/>
      <c r="B122" s="169"/>
      <c r="C122" s="167"/>
      <c r="D122" s="167"/>
      <c r="E122" s="167"/>
      <c r="F122" s="167"/>
      <c r="G122" s="167"/>
      <c r="H122" s="167"/>
      <c r="I122" s="167"/>
      <c r="J122" s="167"/>
      <c r="K122" s="167"/>
      <c r="L122" s="167"/>
      <c r="M122" s="167"/>
      <c r="N122" s="167"/>
      <c r="O122" s="167"/>
      <c r="P122" s="167"/>
      <c r="Q122" s="167"/>
      <c r="R122" s="167"/>
      <c r="S122" s="167"/>
      <c r="T122" s="167"/>
      <c r="U122" s="167"/>
      <c r="V122" s="167"/>
      <c r="W122" s="167"/>
      <c r="X122" s="167"/>
      <c r="Y122" s="167"/>
      <c r="Z122" s="167"/>
      <c r="AA122" s="167"/>
      <c r="AB122" s="167"/>
      <c r="AC122" s="167"/>
      <c r="AD122" s="167"/>
      <c r="AE122" s="167"/>
      <c r="AF122" s="167"/>
      <c r="AG122" s="168"/>
      <c r="AH122" s="86" t="str">
        <f>IF($BI120=7,DBCS(1&amp;"日～"&amp;7&amp;"日"),DBCS("前"&amp;DAY(EOMONTH($C118-1,0))-6+$BI120&amp;"日～"&amp;$BI120&amp;"日"))</f>
        <v>前３１日～６日</v>
      </c>
      <c r="AI122" s="45" t="str">
        <f>DBCS($BI120+1&amp;"日～"&amp;$BI120+7&amp;"日")</f>
        <v>７日～１３日</v>
      </c>
      <c r="AJ122" s="45" t="str">
        <f>DBCS($BI120+8&amp;"日～"&amp;$BI120+14&amp;"日")</f>
        <v>１４日～２０日</v>
      </c>
      <c r="AK122" s="45" t="str">
        <f>DBCS($BI120+15&amp;"日～"&amp;$BI120+21&amp;"日")</f>
        <v>２１日～２７日</v>
      </c>
      <c r="AL122" s="46" t="str">
        <f>IF(AND(BI120=7,BI123=0),"-",IF($BI125=3,"-",DBCS($BI120+22&amp;"日～"&amp;$BI120+28&amp;"日")))</f>
        <v>-</v>
      </c>
      <c r="AM122" s="177"/>
      <c r="AN122" s="178"/>
      <c r="AO122" s="179"/>
      <c r="AP122" s="182"/>
      <c r="AQ122" s="185"/>
      <c r="AR122" s="39">
        <f>COUNTIF(C123:AG124,"外")</f>
        <v>0</v>
      </c>
      <c r="AS122" s="40">
        <f ca="1">COUNTIF(OFFSET(C123,0,MAX(5-WEEKDAY(C118,3),0),1,MIN(7-WEEKDAY(C118,3),2)),"外")+COUNTIF(OFFSET(C123,0,MAX(5-WEEKDAY(C118,3),0)+7,1,2),"外")+COUNTIF(OFFSET(C123,0,MAX(5-WEEKDAY(C118,3),0)+14,1,2),"外")+COUNTIF(OFFSET(C123,0,MAX(5-WEEKDAY(C118,3),0)+21,1,2),"外")+IF(BI122-BI120&lt;27,0,COUNTIF(OFFSET(C123,0,BI120+26,1,MIN(7-BI123,2)),"外"))</f>
        <v>0</v>
      </c>
      <c r="AT122" s="186"/>
      <c r="AU122" s="156"/>
      <c r="AV122" s="170"/>
      <c r="AW122" s="156"/>
      <c r="AX122" s="170"/>
      <c r="AY122" s="170"/>
      <c r="AZ122" s="170"/>
      <c r="BA122" s="170"/>
      <c r="BB122" s="170"/>
      <c r="BC122" s="125"/>
      <c r="BD122" s="175"/>
      <c r="BE122" s="175"/>
      <c r="BF122" s="125"/>
      <c r="BG122" s="125"/>
      <c r="BH122" s="47" t="s">
        <v>109</v>
      </c>
      <c r="BI122" s="48">
        <f>DAY(EOMONTH(C118,0))</f>
        <v>30</v>
      </c>
      <c r="BJ122" s="125"/>
      <c r="BK122" s="125"/>
    </row>
    <row r="123" spans="1:63" s="18" customFormat="1" ht="26.45" customHeight="1" outlineLevel="1">
      <c r="A123" s="52"/>
      <c r="B123" s="161" t="s">
        <v>88</v>
      </c>
      <c r="C123" s="123"/>
      <c r="D123" s="123"/>
      <c r="E123" s="123"/>
      <c r="F123" s="123"/>
      <c r="G123" s="123"/>
      <c r="H123" s="123"/>
      <c r="I123" s="123"/>
      <c r="J123" s="123"/>
      <c r="K123" s="123"/>
      <c r="L123" s="123"/>
      <c r="M123" s="123"/>
      <c r="N123" s="123"/>
      <c r="O123" s="123"/>
      <c r="P123" s="123"/>
      <c r="Q123" s="123"/>
      <c r="R123" s="123"/>
      <c r="S123" s="123"/>
      <c r="T123" s="123"/>
      <c r="U123" s="123"/>
      <c r="V123" s="123"/>
      <c r="W123" s="123"/>
      <c r="X123" s="123"/>
      <c r="Y123" s="123"/>
      <c r="Z123" s="123"/>
      <c r="AA123" s="123"/>
      <c r="AB123" s="123"/>
      <c r="AC123" s="123"/>
      <c r="AD123" s="123"/>
      <c r="AE123" s="123"/>
      <c r="AF123" s="123"/>
      <c r="AG123" s="143"/>
      <c r="AH123" s="53">
        <f ca="1">IF(BI120=7,COUNTIF(OFFSET($C123,0,0,1,$BI120),"○")+COUNTIF(OFFSET($C123,0,$BI120,1,7),"●"),COUNTIF(OFFSET($C123,0,0,1,$BI120),"○")+COUNTIF(OFFSET($C123,-10,DAY(EOMONTH(C118-1,0))-7+BI120,1,7-$BI120),"○")+COUNTIF(OFFSET(C123,0,BI120,1,7),"●"))</f>
        <v>0</v>
      </c>
      <c r="AI123" s="54">
        <f ca="1">COUNTIF(OFFSET($C123,0,$BI120,1,7),"○")+COUNTIF(OFFSET($C123,0,$BI120+7,1,7),"●")</f>
        <v>0</v>
      </c>
      <c r="AJ123" s="54">
        <f ca="1">COUNTIF(OFFSET($C123,0,$BI120+7,1,7),"○")+COUNTIF(OFFSET($C123,0,$BI120+14,1,7),"●")</f>
        <v>0</v>
      </c>
      <c r="AK123" s="54">
        <f ca="1">IF(BI125=3,COUNTIF(OFFSET($C123,0,$BI120+14,1,7),"○")+IFERROR(COUNTIF(OFFSET(C123,0,BI120+21,1,BI123),"●"),0)+COUNTIF(OFFSET(C123,10,0,1,7-BI123),"●"),COUNTIF(OFFSET($C123,0,$BI120+14,1,7),"○")+COUNTIF(OFFSET($C123,0,$BI120+21,1,7),"●"))</f>
        <v>0</v>
      </c>
      <c r="AL123" s="55" t="str">
        <f ca="1">IF((BI125+SIGN(BI120))&lt;5,"-",IF(BI123=0,COUNTIF(OFFSET(C123,0,BI120+21,1,7),"○")+COUNTIF(OFFSET(C123,10,0,1,7-BI123),"●"),COUNTIF(OFFSET(C123,0,BI120+21,1,7),"○")+COUNTIF(OFFSET(C123,0,BI120+28,1,BI123),"●")+COUNTIF(OFFSET(C123,10,1,7-BI123,),"●")))</f>
        <v>-</v>
      </c>
      <c r="AM123" s="145">
        <f>AY120</f>
        <v>0</v>
      </c>
      <c r="AN123" s="147">
        <f>IF(AU120=0,"対象外",AM123/AU120)</f>
        <v>0</v>
      </c>
      <c r="AO123" s="149" t="str">
        <f ca="1">IF(AU120=0,"対象外",IF(AM123/AU120&gt;=0.285,"達成",IF(AM123&gt;=BF123,"達成※","未")))</f>
        <v>未</v>
      </c>
      <c r="AP123" s="151">
        <f>AZ120</f>
        <v>38</v>
      </c>
      <c r="AQ123" s="153">
        <f>IFERROR(AP123/AV120,"")</f>
        <v>0.12063492063492064</v>
      </c>
      <c r="AR123" s="39" t="s">
        <v>85</v>
      </c>
      <c r="AS123" s="40" t="s">
        <v>85</v>
      </c>
      <c r="AT123" s="186"/>
      <c r="AU123" s="156"/>
      <c r="AV123" s="170"/>
      <c r="AW123" s="156"/>
      <c r="AX123" s="170"/>
      <c r="AY123" s="170"/>
      <c r="AZ123" s="170"/>
      <c r="BA123" s="170"/>
      <c r="BB123" s="170"/>
      <c r="BC123" s="125"/>
      <c r="BD123" s="175"/>
      <c r="BE123" s="175"/>
      <c r="BF123" s="125">
        <f ca="1">IF(OR(BD121/AU120&lt;0.285,BD121=0),BD121,"-")</f>
        <v>8</v>
      </c>
      <c r="BG123" s="174">
        <f ca="1">IF(OR(BE121/AW120&lt;0.285,BE121=0),BE121,"-")</f>
        <v>8</v>
      </c>
      <c r="BH123" s="56" t="s">
        <v>110</v>
      </c>
      <c r="BI123" s="57">
        <f>MOD(BI122-BI120,7)</f>
        <v>3</v>
      </c>
      <c r="BJ123" s="125"/>
      <c r="BK123" s="125"/>
    </row>
    <row r="124" spans="1:63" s="18" customFormat="1" ht="12.95" customHeight="1" outlineLevel="1">
      <c r="A124" s="52"/>
      <c r="B124" s="161"/>
      <c r="C124" s="123"/>
      <c r="D124" s="123"/>
      <c r="E124" s="123"/>
      <c r="F124" s="123"/>
      <c r="G124" s="123"/>
      <c r="H124" s="123"/>
      <c r="I124" s="123"/>
      <c r="J124" s="123"/>
      <c r="K124" s="123"/>
      <c r="L124" s="123"/>
      <c r="M124" s="123"/>
      <c r="N124" s="123"/>
      <c r="O124" s="123"/>
      <c r="P124" s="123"/>
      <c r="Q124" s="123"/>
      <c r="R124" s="123"/>
      <c r="S124" s="123"/>
      <c r="T124" s="123"/>
      <c r="U124" s="123"/>
      <c r="V124" s="123"/>
      <c r="W124" s="123"/>
      <c r="X124" s="123"/>
      <c r="Y124" s="123"/>
      <c r="Z124" s="123"/>
      <c r="AA124" s="123"/>
      <c r="AB124" s="123"/>
      <c r="AC124" s="123"/>
      <c r="AD124" s="123"/>
      <c r="AE124" s="123"/>
      <c r="AF124" s="123"/>
      <c r="AG124" s="143"/>
      <c r="AH124" s="58" t="str">
        <f ca="1">IF(BI120=1,
IF((2-COUNTIF(OFFSET(C123,0,0,1,1),"外")-COUNTIF(OFFSET(C123,-10,BI112-1),"外"))&lt;=AH123,"達成","未"),
IF((2-COUNTIF(OFFSET(C123,0,MAX(5-WEEKDAY(C118,3),0),1,2),"外"))&lt;=AH123,"達成","未"))</f>
        <v>未</v>
      </c>
      <c r="AI124" s="54" t="str">
        <f ca="1">IF((2-COUNTIF(OFFSET($C123,0,$BI120+5,1,2),"外"))&lt;=AI123,"達成","未")</f>
        <v>未</v>
      </c>
      <c r="AJ124" s="54" t="str">
        <f ca="1">IF((2-COUNTIF(OFFSET($C123,0,$BI120+12,1,2),"外"))&lt;=AJ123,"達成","未")</f>
        <v>未</v>
      </c>
      <c r="AK124" s="54" t="str">
        <f ca="1">IF((2-COUNTIF(OFFSET($C123,0,$BI120+19,1,2),"外"))&lt;=AK123,"達成","未")</f>
        <v>未</v>
      </c>
      <c r="AL124" s="55" t="str">
        <f ca="1">IF((BI125+SIGN(BI120))&lt;5,"-",IF((2-COUNTIF(OFFSET($C123,0,$BI120+26,1,2),"外"))&lt;=AL123,"達成","未"))</f>
        <v>-</v>
      </c>
      <c r="AM124" s="163"/>
      <c r="AN124" s="164"/>
      <c r="AO124" s="165"/>
      <c r="AP124" s="166"/>
      <c r="AQ124" s="187"/>
      <c r="AR124" s="188">
        <f>COUNTIF(C125:AG126,"外")</f>
        <v>0</v>
      </c>
      <c r="AS124" s="190">
        <f ca="1">COUNTIF(OFFSET(C125,0,MAX(5-WEEKDAY(C118,3),0),1,MIN(7-WEEKDAY(C118,3),2)),"外")+COUNTIF(OFFSET(C125,0,MAX(5-WEEKDAY(C118,3),0)+7,1,2),"外")+COUNTIF(OFFSET(C125,0,MAX(5-WEEKDAY(C118,3),0)+14,1,2),"外")+COUNTIF(OFFSET(C125,0,MAX(5-WEEKDAY(C118,3),0)+21,1,2),"外")+IF(BI122-BI120&lt;27,0,COUNTIF(OFFSET(C125,0,BI120+26,1,MIN(7-BI123,2)),"外"))</f>
        <v>0</v>
      </c>
      <c r="AT124" s="186"/>
      <c r="AU124" s="156"/>
      <c r="AV124" s="170"/>
      <c r="AW124" s="156"/>
      <c r="AX124" s="170"/>
      <c r="AY124" s="170"/>
      <c r="AZ124" s="170"/>
      <c r="BA124" s="170"/>
      <c r="BB124" s="170"/>
      <c r="BC124" s="125"/>
      <c r="BD124" s="175"/>
      <c r="BE124" s="175"/>
      <c r="BF124" s="125"/>
      <c r="BG124" s="175"/>
      <c r="BH124" s="59" t="s">
        <v>112</v>
      </c>
      <c r="BI124" s="57">
        <f>SIGN(BI120)+SIGN(BI123)+BI125</f>
        <v>5</v>
      </c>
      <c r="BJ124" s="125"/>
      <c r="BK124" s="125"/>
    </row>
    <row r="125" spans="1:63" s="18" customFormat="1" ht="26.45" customHeight="1" outlineLevel="1">
      <c r="A125" s="52"/>
      <c r="B125" s="161" t="s">
        <v>137</v>
      </c>
      <c r="C125" s="123"/>
      <c r="D125" s="123"/>
      <c r="E125" s="123"/>
      <c r="F125" s="123"/>
      <c r="G125" s="123"/>
      <c r="H125" s="123"/>
      <c r="I125" s="123"/>
      <c r="J125" s="123"/>
      <c r="K125" s="123"/>
      <c r="L125" s="123"/>
      <c r="M125" s="123"/>
      <c r="N125" s="123"/>
      <c r="O125" s="123"/>
      <c r="P125" s="123"/>
      <c r="Q125" s="123"/>
      <c r="R125" s="123"/>
      <c r="S125" s="123"/>
      <c r="T125" s="123"/>
      <c r="U125" s="123"/>
      <c r="V125" s="123"/>
      <c r="W125" s="123"/>
      <c r="X125" s="123"/>
      <c r="Y125" s="123"/>
      <c r="Z125" s="123"/>
      <c r="AA125" s="123"/>
      <c r="AB125" s="123"/>
      <c r="AC125" s="123"/>
      <c r="AD125" s="123"/>
      <c r="AE125" s="123"/>
      <c r="AF125" s="123"/>
      <c r="AG125" s="143"/>
      <c r="AH125" s="53">
        <f ca="1">IF(BI120=7,COUNTIF(OFFSET($C125,0,0,1,$BI120),"○")+COUNTIF(OFFSET($C125,0,$BI120,1,7),"●"),COUNTIF(OFFSET($C125,0,0,1,$BI120),"○")+COUNTIF(OFFSET($C125,-10,DAY(EOMONTH(C118-1,0))-7+BI120,1,7-$BI120),"○")+COUNTIF(OFFSET(C125,0,BI120,1,7),"●"))</f>
        <v>0</v>
      </c>
      <c r="AI125" s="60">
        <f ca="1">COUNTIF(OFFSET($C125,0,$BI120,1,7),"○")+COUNTIF(OFFSET($C125,0,$BI120+7,1,7),"●")</f>
        <v>0</v>
      </c>
      <c r="AJ125" s="60">
        <f ca="1">COUNTIF(OFFSET($C125,0,$BI120+7,1,7),"○")+COUNTIF(OFFSET($C125,0,$BI120+14,1,7),"●")</f>
        <v>0</v>
      </c>
      <c r="AK125" s="60">
        <f ca="1">IF(BI125=3,COUNTIF(OFFSET($C125,0,$BI120+14,1,7),"○")+IFERROR(COUNTIF(OFFSET(C125,0,BI120+21,1,BI123),"●"),0)+COUNTIF(OFFSET(C125,10,0,1,7-BI123),"●"),COUNTIF(OFFSET($C125,0,$BI120+14,1,7),"○")+COUNTIF(OFFSET($C125,0,$BI120+21,1,7),"●"))</f>
        <v>0</v>
      </c>
      <c r="AL125" s="61" t="str">
        <f ca="1">IF((BI125+SIGN(BI120))&lt;5,"-",IF(BI123=0,COUNTIF(OFFSET(C125,0,BI120+21,1,7),"○")+COUNTIF(OFFSET(C125,10,0,1,7-BI123),"●"),COUNTIF(OFFSET(C125,0,BI120+21,1,7),"○")+COUNTIF(OFFSET(C125,0,BI120+28,1,BI123),"●")+COUNTIF(OFFSET(C125,10,1,7-BI123,),"●")))</f>
        <v>-</v>
      </c>
      <c r="AM125" s="145">
        <f>BA120</f>
        <v>0</v>
      </c>
      <c r="AN125" s="147">
        <f>IF(AW120=0,"対象外",AM125/AW120)</f>
        <v>0</v>
      </c>
      <c r="AO125" s="149" t="str">
        <f ca="1">IF(AW120=0,"対象外",IF(AM125/AW120&gt;=0.285,"達成",IF(AM125&gt;=BG123,"達成※","未")))</f>
        <v>未</v>
      </c>
      <c r="AP125" s="151">
        <f>BB120</f>
        <v>38</v>
      </c>
      <c r="AQ125" s="153">
        <f>IFERROR(AP125/AX120,"")</f>
        <v>0.12063492063492064</v>
      </c>
      <c r="AR125" s="189"/>
      <c r="AS125" s="191"/>
      <c r="AT125" s="186"/>
      <c r="AU125" s="157"/>
      <c r="AV125" s="170"/>
      <c r="AW125" s="157"/>
      <c r="AX125" s="170"/>
      <c r="AY125" s="170"/>
      <c r="AZ125" s="170"/>
      <c r="BA125" s="170"/>
      <c r="BB125" s="170"/>
      <c r="BC125" s="125"/>
      <c r="BD125" s="176"/>
      <c r="BE125" s="176"/>
      <c r="BF125" s="125"/>
      <c r="BG125" s="176"/>
      <c r="BH125" s="63" t="s">
        <v>111</v>
      </c>
      <c r="BI125" s="64">
        <f>ROUNDDOWN((BI122-BI120)/7,0)</f>
        <v>3</v>
      </c>
      <c r="BJ125" s="125"/>
      <c r="BK125" s="125"/>
    </row>
    <row r="126" spans="1:63" s="18" customFormat="1" ht="14.25" outlineLevel="1" thickBot="1">
      <c r="A126" s="52"/>
      <c r="B126" s="162"/>
      <c r="C126" s="142"/>
      <c r="D126" s="142"/>
      <c r="E126" s="142"/>
      <c r="F126" s="142"/>
      <c r="G126" s="142"/>
      <c r="H126" s="142"/>
      <c r="I126" s="142"/>
      <c r="J126" s="142"/>
      <c r="K126" s="142"/>
      <c r="L126" s="142"/>
      <c r="M126" s="142"/>
      <c r="N126" s="142"/>
      <c r="O126" s="142"/>
      <c r="P126" s="142"/>
      <c r="Q126" s="142"/>
      <c r="R126" s="142"/>
      <c r="S126" s="142"/>
      <c r="T126" s="142"/>
      <c r="U126" s="142"/>
      <c r="V126" s="142"/>
      <c r="W126" s="142"/>
      <c r="X126" s="142"/>
      <c r="Y126" s="142"/>
      <c r="Z126" s="142"/>
      <c r="AA126" s="142"/>
      <c r="AB126" s="142"/>
      <c r="AC126" s="142"/>
      <c r="AD126" s="142"/>
      <c r="AE126" s="142"/>
      <c r="AF126" s="142"/>
      <c r="AG126" s="144"/>
      <c r="AH126" s="77" t="str">
        <f ca="1">IF(BI120=1,
IF((2-COUNTIF(OFFSET(C125,0,0,1,1),"外")-COUNTIF(OFFSET(C125,-10,BI112-1),"外"))&lt;=AH125,"達成","未"),
IF((2-COUNTIF(OFFSET(C125,0,MAX(5-WEEKDAY(C118,3),0),1,2),"外"))&lt;=AH125,"達成","未"))</f>
        <v>未</v>
      </c>
      <c r="AI126" s="66" t="str">
        <f ca="1">IF((2-COUNTIF(OFFSET($C125,0,$BI120+5,1,2),"外"))&lt;=AI125,"達成","未")</f>
        <v>未</v>
      </c>
      <c r="AJ126" s="66" t="str">
        <f ca="1">IF((2-COUNTIF(OFFSET($C125,0,$BI120+12,1,2),"外"))&lt;=AJ125,"達成","未")</f>
        <v>未</v>
      </c>
      <c r="AK126" s="66" t="str">
        <f ca="1">IF((2-COUNTIF(OFFSET($C125,0,$BI120+19,1,2),"外"))&lt;=AK125,"達成","未")</f>
        <v>未</v>
      </c>
      <c r="AL126" s="67" t="str">
        <f ca="1">IF((BI125+SIGN(BI120))&lt;5,"-",IF((2-COUNTIF(OFFSET($C125,0,$BI120+26,1,2),"外"))&lt;=AL125,"達成","未"))</f>
        <v>-</v>
      </c>
      <c r="AM126" s="146"/>
      <c r="AN126" s="148"/>
      <c r="AO126" s="150"/>
      <c r="AP126" s="152"/>
      <c r="AQ126" s="154"/>
      <c r="AR126" s="68"/>
      <c r="AS126" s="68"/>
      <c r="AT126" s="22"/>
      <c r="AU126" s="22"/>
      <c r="AV126" s="22"/>
      <c r="AW126" s="22"/>
      <c r="AX126" s="22"/>
      <c r="AY126" s="22"/>
      <c r="AZ126" s="22"/>
      <c r="BA126" s="22"/>
      <c r="BB126" s="22"/>
      <c r="BC126" s="69"/>
      <c r="BD126" s="69"/>
      <c r="BE126" s="69"/>
      <c r="BF126" s="69"/>
      <c r="BG126" s="69"/>
      <c r="BH126" s="69"/>
      <c r="BI126" s="69"/>
      <c r="BJ126" s="69"/>
    </row>
    <row r="127" spans="1:63" s="18" customFormat="1" ht="14.25" outlineLevel="1" thickBot="1">
      <c r="A127" s="12"/>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5"/>
      <c r="AI127" s="15"/>
      <c r="AJ127" s="15"/>
      <c r="AK127" s="15"/>
      <c r="AL127" s="15"/>
      <c r="AM127" s="15"/>
      <c r="AN127" s="15"/>
      <c r="AO127" s="15"/>
      <c r="AP127" s="15"/>
      <c r="AQ127" s="15"/>
      <c r="AR127" s="15"/>
      <c r="AS127" s="15"/>
      <c r="AT127" s="16"/>
      <c r="AU127" s="16"/>
      <c r="AV127" s="16"/>
      <c r="AW127" s="16"/>
      <c r="AX127" s="16"/>
      <c r="AY127" s="16"/>
      <c r="AZ127" s="16"/>
      <c r="BA127" s="16"/>
      <c r="BB127" s="16"/>
    </row>
    <row r="128" spans="1:63" s="18" customFormat="1" ht="12.95" customHeight="1" outlineLevel="1">
      <c r="A128" s="12"/>
      <c r="B128" s="29" t="s">
        <v>0</v>
      </c>
      <c r="C128" s="207">
        <f>DATE(YEAR(C118),MONTH(C118)+1,DAY(C118))</f>
        <v>46296</v>
      </c>
      <c r="D128" s="207"/>
      <c r="E128" s="207"/>
      <c r="F128" s="207"/>
      <c r="G128" s="207"/>
      <c r="H128" s="207"/>
      <c r="I128" s="207"/>
      <c r="J128" s="207"/>
      <c r="K128" s="207"/>
      <c r="L128" s="207"/>
      <c r="M128" s="207"/>
      <c r="N128" s="207"/>
      <c r="O128" s="207"/>
      <c r="P128" s="207"/>
      <c r="Q128" s="207"/>
      <c r="R128" s="207"/>
      <c r="S128" s="207"/>
      <c r="T128" s="207"/>
      <c r="U128" s="207"/>
      <c r="V128" s="207"/>
      <c r="W128" s="207"/>
      <c r="X128" s="207"/>
      <c r="Y128" s="207"/>
      <c r="Z128" s="207"/>
      <c r="AA128" s="207"/>
      <c r="AB128" s="207"/>
      <c r="AC128" s="207"/>
      <c r="AD128" s="207"/>
      <c r="AE128" s="207"/>
      <c r="AF128" s="207"/>
      <c r="AG128" s="208"/>
      <c r="AH128" s="256" t="s">
        <v>135</v>
      </c>
      <c r="AI128" s="257"/>
      <c r="AJ128" s="257"/>
      <c r="AK128" s="257"/>
      <c r="AL128" s="258"/>
      <c r="AM128" s="215" t="s">
        <v>50</v>
      </c>
      <c r="AN128" s="216"/>
      <c r="AO128" s="217"/>
      <c r="AP128" s="221" t="s">
        <v>11</v>
      </c>
      <c r="AQ128" s="222"/>
      <c r="AR128" s="199" t="s">
        <v>113</v>
      </c>
      <c r="AS128" s="202" t="s">
        <v>114</v>
      </c>
      <c r="AT128" s="205" t="s">
        <v>15</v>
      </c>
      <c r="AU128" s="155" t="s">
        <v>115</v>
      </c>
      <c r="AV128" s="197" t="s">
        <v>116</v>
      </c>
      <c r="AW128" s="155" t="s">
        <v>118</v>
      </c>
      <c r="AX128" s="197" t="s">
        <v>117</v>
      </c>
      <c r="AY128" s="155" t="s">
        <v>80</v>
      </c>
      <c r="AZ128" s="155" t="s">
        <v>81</v>
      </c>
      <c r="BA128" s="30" t="s">
        <v>82</v>
      </c>
      <c r="BB128" s="30" t="s">
        <v>83</v>
      </c>
      <c r="BC128" s="170" t="s">
        <v>52</v>
      </c>
      <c r="BD128" s="197" t="s">
        <v>119</v>
      </c>
      <c r="BE128" s="197" t="s">
        <v>120</v>
      </c>
      <c r="BF128" s="170" t="s">
        <v>121</v>
      </c>
      <c r="BG128" s="170" t="s">
        <v>122</v>
      </c>
      <c r="BH128" s="31"/>
      <c r="BI128" s="192" t="s">
        <v>100</v>
      </c>
      <c r="BJ128" s="170" t="s">
        <v>61</v>
      </c>
      <c r="BK128" s="125" t="s">
        <v>89</v>
      </c>
    </row>
    <row r="129" spans="1:63" s="18" customFormat="1" outlineLevel="1">
      <c r="A129" s="12"/>
      <c r="B129" s="32" t="s">
        <v>1</v>
      </c>
      <c r="C129" s="33">
        <f>DATE(YEAR(C128),MONTH(C128),DAY(C128))</f>
        <v>46296</v>
      </c>
      <c r="D129" s="33">
        <f>IF(MONTH(DATE(YEAR(C129),MONTH(C129),DAY(C129)+1))=MONTH($C128),DATE(YEAR(C129),MONTH(C129),DAY(C129)+1),"")</f>
        <v>46297</v>
      </c>
      <c r="E129" s="33">
        <f t="shared" ref="E129:AG129" si="25">IF(MONTH(DATE(YEAR(D129),MONTH(D129),DAY(D129)+1))=MONTH($C128),DATE(YEAR(D129),MONTH(D129),DAY(D129)+1),"")</f>
        <v>46298</v>
      </c>
      <c r="F129" s="33">
        <f t="shared" si="25"/>
        <v>46299</v>
      </c>
      <c r="G129" s="33">
        <f t="shared" si="25"/>
        <v>46300</v>
      </c>
      <c r="H129" s="33">
        <f t="shared" si="25"/>
        <v>46301</v>
      </c>
      <c r="I129" s="33">
        <f t="shared" si="25"/>
        <v>46302</v>
      </c>
      <c r="J129" s="33">
        <f t="shared" si="25"/>
        <v>46303</v>
      </c>
      <c r="K129" s="33">
        <f t="shared" si="25"/>
        <v>46304</v>
      </c>
      <c r="L129" s="33">
        <f t="shared" si="25"/>
        <v>46305</v>
      </c>
      <c r="M129" s="33">
        <f t="shared" si="25"/>
        <v>46306</v>
      </c>
      <c r="N129" s="33">
        <f t="shared" si="25"/>
        <v>46307</v>
      </c>
      <c r="O129" s="33">
        <f t="shared" si="25"/>
        <v>46308</v>
      </c>
      <c r="P129" s="33">
        <f t="shared" si="25"/>
        <v>46309</v>
      </c>
      <c r="Q129" s="33">
        <f t="shared" si="25"/>
        <v>46310</v>
      </c>
      <c r="R129" s="33">
        <f t="shared" si="25"/>
        <v>46311</v>
      </c>
      <c r="S129" s="33">
        <f t="shared" si="25"/>
        <v>46312</v>
      </c>
      <c r="T129" s="33">
        <f t="shared" si="25"/>
        <v>46313</v>
      </c>
      <c r="U129" s="33">
        <f t="shared" si="25"/>
        <v>46314</v>
      </c>
      <c r="V129" s="33">
        <f t="shared" si="25"/>
        <v>46315</v>
      </c>
      <c r="W129" s="33">
        <f t="shared" si="25"/>
        <v>46316</v>
      </c>
      <c r="X129" s="33">
        <f t="shared" si="25"/>
        <v>46317</v>
      </c>
      <c r="Y129" s="33">
        <f t="shared" si="25"/>
        <v>46318</v>
      </c>
      <c r="Z129" s="33">
        <f t="shared" si="25"/>
        <v>46319</v>
      </c>
      <c r="AA129" s="33">
        <f t="shared" si="25"/>
        <v>46320</v>
      </c>
      <c r="AB129" s="33">
        <f t="shared" si="25"/>
        <v>46321</v>
      </c>
      <c r="AC129" s="33">
        <f t="shared" si="25"/>
        <v>46322</v>
      </c>
      <c r="AD129" s="33">
        <f t="shared" si="25"/>
        <v>46323</v>
      </c>
      <c r="AE129" s="33">
        <f t="shared" si="25"/>
        <v>46324</v>
      </c>
      <c r="AF129" s="33">
        <f t="shared" si="25"/>
        <v>46325</v>
      </c>
      <c r="AG129" s="74">
        <f t="shared" si="25"/>
        <v>46326</v>
      </c>
      <c r="AH129" s="259"/>
      <c r="AI129" s="260"/>
      <c r="AJ129" s="260"/>
      <c r="AK129" s="260"/>
      <c r="AL129" s="261"/>
      <c r="AM129" s="218"/>
      <c r="AN129" s="219"/>
      <c r="AO129" s="220"/>
      <c r="AP129" s="223"/>
      <c r="AQ129" s="224"/>
      <c r="AR129" s="200"/>
      <c r="AS129" s="203"/>
      <c r="AT129" s="206"/>
      <c r="AU129" s="157"/>
      <c r="AV129" s="137"/>
      <c r="AW129" s="157"/>
      <c r="AX129" s="137"/>
      <c r="AY129" s="157"/>
      <c r="AZ129" s="157"/>
      <c r="BA129" s="35" t="s">
        <v>78</v>
      </c>
      <c r="BB129" s="35" t="s">
        <v>79</v>
      </c>
      <c r="BC129" s="170"/>
      <c r="BD129" s="198"/>
      <c r="BE129" s="198"/>
      <c r="BF129" s="125"/>
      <c r="BG129" s="125"/>
      <c r="BH129" s="36"/>
      <c r="BI129" s="193"/>
      <c r="BJ129" s="170"/>
      <c r="BK129" s="125"/>
    </row>
    <row r="130" spans="1:63" s="18" customFormat="1" ht="12.95" customHeight="1" outlineLevel="1">
      <c r="A130" s="12"/>
      <c r="B130" s="32" t="s">
        <v>2</v>
      </c>
      <c r="C130" s="37" t="str">
        <f t="shared" ref="C130:AG130" si="26">TEXT(C129,"aaa")</f>
        <v>木</v>
      </c>
      <c r="D130" s="37" t="str">
        <f t="shared" si="26"/>
        <v>金</v>
      </c>
      <c r="E130" s="37" t="str">
        <f t="shared" si="26"/>
        <v>土</v>
      </c>
      <c r="F130" s="37" t="str">
        <f t="shared" si="26"/>
        <v>日</v>
      </c>
      <c r="G130" s="37" t="str">
        <f t="shared" si="26"/>
        <v>月</v>
      </c>
      <c r="H130" s="37" t="str">
        <f t="shared" si="26"/>
        <v>火</v>
      </c>
      <c r="I130" s="37" t="str">
        <f t="shared" si="26"/>
        <v>水</v>
      </c>
      <c r="J130" s="37" t="str">
        <f t="shared" si="26"/>
        <v>木</v>
      </c>
      <c r="K130" s="37" t="str">
        <f t="shared" si="26"/>
        <v>金</v>
      </c>
      <c r="L130" s="37" t="str">
        <f t="shared" si="26"/>
        <v>土</v>
      </c>
      <c r="M130" s="37" t="str">
        <f t="shared" si="26"/>
        <v>日</v>
      </c>
      <c r="N130" s="37" t="str">
        <f t="shared" si="26"/>
        <v>月</v>
      </c>
      <c r="O130" s="37" t="str">
        <f t="shared" si="26"/>
        <v>火</v>
      </c>
      <c r="P130" s="37" t="str">
        <f t="shared" si="26"/>
        <v>水</v>
      </c>
      <c r="Q130" s="37" t="str">
        <f t="shared" si="26"/>
        <v>木</v>
      </c>
      <c r="R130" s="37" t="str">
        <f t="shared" si="26"/>
        <v>金</v>
      </c>
      <c r="S130" s="37" t="str">
        <f t="shared" si="26"/>
        <v>土</v>
      </c>
      <c r="T130" s="37" t="str">
        <f t="shared" si="26"/>
        <v>日</v>
      </c>
      <c r="U130" s="37" t="str">
        <f t="shared" si="26"/>
        <v>月</v>
      </c>
      <c r="V130" s="37" t="str">
        <f t="shared" si="26"/>
        <v>火</v>
      </c>
      <c r="W130" s="37" t="str">
        <f t="shared" si="26"/>
        <v>水</v>
      </c>
      <c r="X130" s="37" t="str">
        <f t="shared" si="26"/>
        <v>木</v>
      </c>
      <c r="Y130" s="37" t="str">
        <f t="shared" si="26"/>
        <v>金</v>
      </c>
      <c r="Z130" s="37" t="str">
        <f t="shared" si="26"/>
        <v>土</v>
      </c>
      <c r="AA130" s="37" t="str">
        <f t="shared" si="26"/>
        <v>日</v>
      </c>
      <c r="AB130" s="37" t="str">
        <f t="shared" si="26"/>
        <v>月</v>
      </c>
      <c r="AC130" s="37" t="str">
        <f t="shared" si="26"/>
        <v>火</v>
      </c>
      <c r="AD130" s="37" t="str">
        <f t="shared" si="26"/>
        <v>水</v>
      </c>
      <c r="AE130" s="37" t="str">
        <f t="shared" si="26"/>
        <v>木</v>
      </c>
      <c r="AF130" s="37" t="str">
        <f t="shared" si="26"/>
        <v>金</v>
      </c>
      <c r="AG130" s="75" t="str">
        <f t="shared" si="26"/>
        <v>土</v>
      </c>
      <c r="AH130" s="194" t="s">
        <v>90</v>
      </c>
      <c r="AI130" s="195" t="s">
        <v>91</v>
      </c>
      <c r="AJ130" s="195" t="s">
        <v>92</v>
      </c>
      <c r="AK130" s="195" t="s">
        <v>93</v>
      </c>
      <c r="AL130" s="196" t="s">
        <v>94</v>
      </c>
      <c r="AM130" s="177" t="s">
        <v>44</v>
      </c>
      <c r="AN130" s="178" t="s">
        <v>12</v>
      </c>
      <c r="AO130" s="179" t="s">
        <v>51</v>
      </c>
      <c r="AP130" s="180" t="s">
        <v>44</v>
      </c>
      <c r="AQ130" s="183" t="s">
        <v>13</v>
      </c>
      <c r="AR130" s="201"/>
      <c r="AS130" s="204"/>
      <c r="AT130" s="186">
        <f>COUNT(C129:AG129)</f>
        <v>31</v>
      </c>
      <c r="AU130" s="155">
        <f>AT130-AR132</f>
        <v>31</v>
      </c>
      <c r="AV130" s="170">
        <f>SUM(AU$8:AU133)</f>
        <v>346</v>
      </c>
      <c r="AW130" s="155">
        <f>AT130-AR134</f>
        <v>31</v>
      </c>
      <c r="AX130" s="170">
        <f>SUM(AW$8:AW133)</f>
        <v>346</v>
      </c>
      <c r="AY130" s="170">
        <f>COUNTIF(C133:AG133,"○")+COUNTIF(C133:AG133,"●")</f>
        <v>0</v>
      </c>
      <c r="AZ130" s="170">
        <f>SUM(AY$9:AY134)</f>
        <v>38</v>
      </c>
      <c r="BA130" s="170">
        <f>COUNTIF(C135:AG135,"○")+COUNTIF(C135:AG135,"●")</f>
        <v>0</v>
      </c>
      <c r="BB130" s="170">
        <f>SUM(BA$10:BA135)</f>
        <v>38</v>
      </c>
      <c r="BC130" s="125">
        <f>COUNTIF(C130:AG130,"土")+COUNTIF(C130:AG130,"日")</f>
        <v>9</v>
      </c>
      <c r="BD130" s="137"/>
      <c r="BE130" s="137"/>
      <c r="BF130" s="125" t="str">
        <f ca="1">IF(OR(BD131/AU130&lt;0.285,BD131=0),"特例","特例なし")</f>
        <v>特例なし</v>
      </c>
      <c r="BG130" s="125" t="str">
        <f ca="1">IF(OR(BE131/AW130&lt;0.285,BE131=0),"特例","特例なし")</f>
        <v>特例なし</v>
      </c>
      <c r="BH130" s="171" t="s">
        <v>108</v>
      </c>
      <c r="BI130" s="232">
        <f>ABS(IF(WEEKDAY(C128,3)=0,7,WEEKDAY(C128,3)-7))</f>
        <v>4</v>
      </c>
      <c r="BJ130" s="125">
        <f ca="1">IF($AO$340="計画",IF(AU130=0,1,IF(AO133="達成",1,IF(AO133="達成※",1,0))),IF(AW130=0,1,IF(AO135="達成",1,IF(AO135="達成※",1,0))))</f>
        <v>0</v>
      </c>
      <c r="BK130" s="125">
        <f ca="1">IF($AO$340="計画",IF(COUNTIF(AH134:AL134,"未")=0,1,0),IF(COUNTIF(AH136:AL136,"未")=0,1,0))</f>
        <v>0</v>
      </c>
    </row>
    <row r="131" spans="1:63" s="18" customFormat="1" ht="28.5" outlineLevel="1">
      <c r="A131" s="12"/>
      <c r="B131" s="169" t="s">
        <v>3</v>
      </c>
      <c r="C131" s="167" t="str">
        <f>IFERROR(VLOOKUP(C129,祝日一覧!$A:$C,3,FALSE),"")</f>
        <v/>
      </c>
      <c r="D131" s="167" t="str">
        <f>IFERROR(VLOOKUP(D129,祝日一覧!$A:$C,3,FALSE),"")</f>
        <v/>
      </c>
      <c r="E131" s="167" t="str">
        <f>IFERROR(VLOOKUP(E129,祝日一覧!$A:$C,3,FALSE),"")</f>
        <v/>
      </c>
      <c r="F131" s="167" t="str">
        <f>IFERROR(VLOOKUP(F129,祝日一覧!$A:$C,3,FALSE),"")</f>
        <v/>
      </c>
      <c r="G131" s="167" t="str">
        <f>IFERROR(VLOOKUP(G129,祝日一覧!$A:$C,3,FALSE),"")</f>
        <v/>
      </c>
      <c r="H131" s="167" t="str">
        <f>IFERROR(VLOOKUP(H129,祝日一覧!$A:$C,3,FALSE),"")</f>
        <v/>
      </c>
      <c r="I131" s="167" t="str">
        <f>IFERROR(VLOOKUP(I129,祝日一覧!$A:$C,3,FALSE),"")</f>
        <v/>
      </c>
      <c r="J131" s="167" t="str">
        <f>IFERROR(VLOOKUP(J129,祝日一覧!$A:$C,3,FALSE),"")</f>
        <v/>
      </c>
      <c r="K131" s="167" t="str">
        <f>IFERROR(VLOOKUP(K129,祝日一覧!$A:$C,3,FALSE),"")</f>
        <v/>
      </c>
      <c r="L131" s="167" t="str">
        <f>IFERROR(VLOOKUP(L129,祝日一覧!$A:$C,3,FALSE),"")</f>
        <v/>
      </c>
      <c r="M131" s="167" t="str">
        <f>IFERROR(VLOOKUP(M129,祝日一覧!$A:$C,3,FALSE),"")</f>
        <v/>
      </c>
      <c r="N131" s="167" t="str">
        <f>IFERROR(VLOOKUP(N129,祝日一覧!$A:$C,3,FALSE),"")</f>
        <v>スポーツの日</v>
      </c>
      <c r="O131" s="167" t="str">
        <f>IFERROR(VLOOKUP(O129,祝日一覧!$A:$C,3,FALSE),"")</f>
        <v/>
      </c>
      <c r="P131" s="167" t="str">
        <f>IFERROR(VLOOKUP(P129,祝日一覧!$A:$C,3,FALSE),"")</f>
        <v/>
      </c>
      <c r="Q131" s="167" t="str">
        <f>IFERROR(VLOOKUP(Q129,祝日一覧!$A:$C,3,FALSE),"")</f>
        <v/>
      </c>
      <c r="R131" s="167" t="str">
        <f>IFERROR(VLOOKUP(R129,祝日一覧!$A:$C,3,FALSE),"")</f>
        <v/>
      </c>
      <c r="S131" s="167" t="str">
        <f>IFERROR(VLOOKUP(S129,祝日一覧!$A:$C,3,FALSE),"")</f>
        <v/>
      </c>
      <c r="T131" s="167" t="str">
        <f>IFERROR(VLOOKUP(T129,祝日一覧!$A:$C,3,FALSE),"")</f>
        <v/>
      </c>
      <c r="U131" s="167" t="str">
        <f>IFERROR(VLOOKUP(U129,祝日一覧!$A:$C,3,FALSE),"")</f>
        <v/>
      </c>
      <c r="V131" s="167" t="str">
        <f>IFERROR(VLOOKUP(V129,祝日一覧!$A:$C,3,FALSE),"")</f>
        <v/>
      </c>
      <c r="W131" s="167" t="str">
        <f>IFERROR(VLOOKUP(W129,祝日一覧!$A:$C,3,FALSE),"")</f>
        <v/>
      </c>
      <c r="X131" s="167" t="str">
        <f>IFERROR(VLOOKUP(X129,祝日一覧!$A:$C,3,FALSE),"")</f>
        <v/>
      </c>
      <c r="Y131" s="167" t="str">
        <f>IFERROR(VLOOKUP(Y129,祝日一覧!$A:$C,3,FALSE),"")</f>
        <v/>
      </c>
      <c r="Z131" s="167" t="str">
        <f>IFERROR(VLOOKUP(Z129,祝日一覧!$A:$C,3,FALSE),"")</f>
        <v/>
      </c>
      <c r="AA131" s="167" t="str">
        <f>IFERROR(VLOOKUP(AA129,祝日一覧!$A:$C,3,FALSE),"")</f>
        <v/>
      </c>
      <c r="AB131" s="167" t="str">
        <f>IFERROR(VLOOKUP(AB129,祝日一覧!$A:$C,3,FALSE),"")</f>
        <v/>
      </c>
      <c r="AC131" s="167" t="str">
        <f>IFERROR(VLOOKUP(AC129,祝日一覧!$A:$C,3,FALSE),"")</f>
        <v/>
      </c>
      <c r="AD131" s="167" t="str">
        <f>IFERROR(VLOOKUP(AD129,祝日一覧!$A:$C,3,FALSE),"")</f>
        <v/>
      </c>
      <c r="AE131" s="167" t="str">
        <f>IFERROR(VLOOKUP(AE129,祝日一覧!$A:$C,3,FALSE),"")</f>
        <v/>
      </c>
      <c r="AF131" s="167" t="str">
        <f>IFERROR(VLOOKUP(AF129,祝日一覧!$A:$C,3,FALSE),"")</f>
        <v/>
      </c>
      <c r="AG131" s="168" t="str">
        <f>IFERROR(VLOOKUP(AG129,祝日一覧!$A:$C,3,FALSE),"")</f>
        <v/>
      </c>
      <c r="AH131" s="194"/>
      <c r="AI131" s="195"/>
      <c r="AJ131" s="195"/>
      <c r="AK131" s="195"/>
      <c r="AL131" s="196"/>
      <c r="AM131" s="177"/>
      <c r="AN131" s="178"/>
      <c r="AO131" s="179"/>
      <c r="AP131" s="181"/>
      <c r="AQ131" s="184"/>
      <c r="AR131" s="39" t="s">
        <v>84</v>
      </c>
      <c r="AS131" s="40" t="s">
        <v>84</v>
      </c>
      <c r="AT131" s="186"/>
      <c r="AU131" s="156"/>
      <c r="AV131" s="170"/>
      <c r="AW131" s="156"/>
      <c r="AX131" s="170"/>
      <c r="AY131" s="170"/>
      <c r="AZ131" s="170"/>
      <c r="BA131" s="170"/>
      <c r="BB131" s="170"/>
      <c r="BC131" s="125"/>
      <c r="BD131" s="174">
        <f ca="1">BC130-AS132</f>
        <v>9</v>
      </c>
      <c r="BE131" s="174">
        <f ca="1">BC130-AS134</f>
        <v>9</v>
      </c>
      <c r="BF131" s="125"/>
      <c r="BG131" s="125"/>
      <c r="BH131" s="172"/>
      <c r="BI131" s="232">
        <f>WEEKDAY(C127,3)</f>
        <v>5</v>
      </c>
      <c r="BJ131" s="125"/>
      <c r="BK131" s="125"/>
    </row>
    <row r="132" spans="1:63" s="18" customFormat="1" ht="54" outlineLevel="1">
      <c r="A132" s="43"/>
      <c r="B132" s="169"/>
      <c r="C132" s="167"/>
      <c r="D132" s="167"/>
      <c r="E132" s="167"/>
      <c r="F132" s="167"/>
      <c r="G132" s="167"/>
      <c r="H132" s="167"/>
      <c r="I132" s="167"/>
      <c r="J132" s="167"/>
      <c r="K132" s="167"/>
      <c r="L132" s="167"/>
      <c r="M132" s="167"/>
      <c r="N132" s="167"/>
      <c r="O132" s="167"/>
      <c r="P132" s="167"/>
      <c r="Q132" s="167"/>
      <c r="R132" s="167"/>
      <c r="S132" s="167"/>
      <c r="T132" s="167"/>
      <c r="U132" s="167"/>
      <c r="V132" s="167"/>
      <c r="W132" s="167"/>
      <c r="X132" s="167"/>
      <c r="Y132" s="167"/>
      <c r="Z132" s="167"/>
      <c r="AA132" s="167"/>
      <c r="AB132" s="167"/>
      <c r="AC132" s="167"/>
      <c r="AD132" s="167"/>
      <c r="AE132" s="167"/>
      <c r="AF132" s="167"/>
      <c r="AG132" s="168"/>
      <c r="AH132" s="86" t="str">
        <f>IF($BI130=7,DBCS(1&amp;"日～"&amp;7&amp;"日"),DBCS("前"&amp;DAY(EOMONTH($C128-1,0))-6+$BI130&amp;"日～"&amp;$BI130&amp;"日"))</f>
        <v>前２８日～４日</v>
      </c>
      <c r="AI132" s="45" t="str">
        <f>DBCS($BI130+1&amp;"日～"&amp;$BI130+7&amp;"日")</f>
        <v>５日～１１日</v>
      </c>
      <c r="AJ132" s="45" t="str">
        <f>DBCS($BI130+8&amp;"日～"&amp;$BI130+14&amp;"日")</f>
        <v>１２日～１８日</v>
      </c>
      <c r="AK132" s="45" t="str">
        <f>DBCS($BI130+15&amp;"日～"&amp;$BI130+21&amp;"日")</f>
        <v>１９日～２５日</v>
      </c>
      <c r="AL132" s="46" t="str">
        <f>IF(AND(BI130=7,BI133=0),"-",IF($BI135=3,"-",DBCS($BI130+22&amp;"日～"&amp;$BI130+28&amp;"日")))</f>
        <v>-</v>
      </c>
      <c r="AM132" s="177"/>
      <c r="AN132" s="178"/>
      <c r="AO132" s="179"/>
      <c r="AP132" s="182"/>
      <c r="AQ132" s="185"/>
      <c r="AR132" s="39">
        <f>COUNTIF(C133:AG134,"外")</f>
        <v>0</v>
      </c>
      <c r="AS132" s="40">
        <f ca="1">COUNTIF(OFFSET(C133,0,MAX(5-WEEKDAY(C128,3),0),1,MIN(7-WEEKDAY(C128,3),2)),"外")+COUNTIF(OFFSET(C133,0,MAX(5-WEEKDAY(C128,3),0)+7,1,2),"外")+COUNTIF(OFFSET(C133,0,MAX(5-WEEKDAY(C128,3),0)+14,1,2),"外")+COUNTIF(OFFSET(C133,0,MAX(5-WEEKDAY(C128,3),0)+21,1,2),"外")+IF(BI132-BI130&lt;27,0,COUNTIF(OFFSET(C133,0,BI130+26,1,MIN(7-BI133,2)),"外"))</f>
        <v>0</v>
      </c>
      <c r="AT132" s="186"/>
      <c r="AU132" s="156"/>
      <c r="AV132" s="170"/>
      <c r="AW132" s="156"/>
      <c r="AX132" s="170"/>
      <c r="AY132" s="170"/>
      <c r="AZ132" s="170"/>
      <c r="BA132" s="170"/>
      <c r="BB132" s="170"/>
      <c r="BC132" s="125"/>
      <c r="BD132" s="175"/>
      <c r="BE132" s="175"/>
      <c r="BF132" s="125"/>
      <c r="BG132" s="125"/>
      <c r="BH132" s="47" t="s">
        <v>109</v>
      </c>
      <c r="BI132" s="48">
        <f>DAY(EOMONTH(C128,0))</f>
        <v>31</v>
      </c>
      <c r="BJ132" s="125"/>
      <c r="BK132" s="125"/>
    </row>
    <row r="133" spans="1:63" s="18" customFormat="1" ht="26.45" customHeight="1" outlineLevel="1">
      <c r="A133" s="52"/>
      <c r="B133" s="161" t="s">
        <v>88</v>
      </c>
      <c r="C133" s="123"/>
      <c r="D133" s="123"/>
      <c r="E133" s="123"/>
      <c r="F133" s="123"/>
      <c r="G133" s="123"/>
      <c r="H133" s="123"/>
      <c r="I133" s="123"/>
      <c r="J133" s="123"/>
      <c r="K133" s="123"/>
      <c r="L133" s="123"/>
      <c r="M133" s="123"/>
      <c r="N133" s="123"/>
      <c r="O133" s="123"/>
      <c r="P133" s="123"/>
      <c r="Q133" s="123"/>
      <c r="R133" s="123"/>
      <c r="S133" s="123"/>
      <c r="T133" s="123"/>
      <c r="U133" s="123"/>
      <c r="V133" s="123"/>
      <c r="W133" s="123"/>
      <c r="X133" s="123"/>
      <c r="Y133" s="123"/>
      <c r="Z133" s="123"/>
      <c r="AA133" s="123"/>
      <c r="AB133" s="123"/>
      <c r="AC133" s="123"/>
      <c r="AD133" s="123"/>
      <c r="AE133" s="123"/>
      <c r="AF133" s="123"/>
      <c r="AG133" s="143"/>
      <c r="AH133" s="53">
        <f ca="1">IF(BI130=7,COUNTIF(OFFSET($C133,0,0,1,$BI130),"○")+COUNTIF(OFFSET($C133,0,$BI130,1,7),"●"),COUNTIF(OFFSET($C133,0,0,1,$BI130),"○")+COUNTIF(OFFSET($C133,-10,DAY(EOMONTH(C128-1,0))-7+BI130,1,7-$BI130),"○")+COUNTIF(OFFSET(C133,0,BI130,1,7),"●"))</f>
        <v>0</v>
      </c>
      <c r="AI133" s="54">
        <f ca="1">COUNTIF(OFFSET($C133,0,$BI130,1,7),"○")+COUNTIF(OFFSET($C133,0,$BI130+7,1,7),"●")</f>
        <v>0</v>
      </c>
      <c r="AJ133" s="54">
        <f ca="1">COUNTIF(OFFSET($C133,0,$BI130+7,1,7),"○")+COUNTIF(OFFSET($C133,0,$BI130+14,1,7),"●")</f>
        <v>0</v>
      </c>
      <c r="AK133" s="54">
        <f ca="1">IF(BI135=3,COUNTIF(OFFSET($C133,0,$BI130+14,1,7),"○")+IFERROR(COUNTIF(OFFSET(C133,0,BI130+21,1,BI133),"●"),0)+COUNTIF(OFFSET(C133,10,0,1,7-BI133),"●"),COUNTIF(OFFSET($C133,0,$BI130+14,1,7),"○")+COUNTIF(OFFSET($C133,0,$BI130+21,1,7),"●"))</f>
        <v>0</v>
      </c>
      <c r="AL133" s="55" t="str">
        <f ca="1">IF((BI135+SIGN(BI130))&lt;5,"-",IF(BI133=0,COUNTIF(OFFSET(C133,0,BI130+21,1,7),"○")+COUNTIF(OFFSET(C133,10,0,1,7-BI133),"●"),COUNTIF(OFFSET(C133,0,BI130+21,1,7),"○")+COUNTIF(OFFSET(C133,0,BI130+28,1,BI133),"●")+COUNTIF(OFFSET(C133,10,1,7-BI133,),"●")))</f>
        <v>-</v>
      </c>
      <c r="AM133" s="145">
        <f>AY130</f>
        <v>0</v>
      </c>
      <c r="AN133" s="147">
        <f>IF(AU130=0,"対象外",AM133/AU130)</f>
        <v>0</v>
      </c>
      <c r="AO133" s="149" t="str">
        <f ca="1">IF(AU130=0,"対象外",IF(AM133/AU130&gt;=0.285,"達成",IF(AM133&gt;=BF133,"達成※","未")))</f>
        <v>未</v>
      </c>
      <c r="AP133" s="151">
        <f>AZ130</f>
        <v>38</v>
      </c>
      <c r="AQ133" s="153">
        <f>IFERROR(AP133/AV130,"")</f>
        <v>0.10982658959537572</v>
      </c>
      <c r="AR133" s="39" t="s">
        <v>85</v>
      </c>
      <c r="AS133" s="40" t="s">
        <v>85</v>
      </c>
      <c r="AT133" s="186"/>
      <c r="AU133" s="156"/>
      <c r="AV133" s="170"/>
      <c r="AW133" s="156"/>
      <c r="AX133" s="170"/>
      <c r="AY133" s="170"/>
      <c r="AZ133" s="170"/>
      <c r="BA133" s="170"/>
      <c r="BB133" s="170"/>
      <c r="BC133" s="125"/>
      <c r="BD133" s="175"/>
      <c r="BE133" s="175"/>
      <c r="BF133" s="125" t="str">
        <f ca="1">IF(OR(BD131/AU130&lt;0.285,BD131=0),BD131,"-")</f>
        <v>-</v>
      </c>
      <c r="BG133" s="174" t="str">
        <f ca="1">IF(OR(BE131/AW130&lt;0.285,BE131=0),BE131,"-")</f>
        <v>-</v>
      </c>
      <c r="BH133" s="56" t="s">
        <v>110</v>
      </c>
      <c r="BI133" s="57">
        <f>MOD(BI132-BI130,7)</f>
        <v>6</v>
      </c>
      <c r="BJ133" s="125"/>
      <c r="BK133" s="125"/>
    </row>
    <row r="134" spans="1:63" s="18" customFormat="1" ht="12.95" customHeight="1" outlineLevel="1">
      <c r="A134" s="52"/>
      <c r="B134" s="161"/>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c r="Z134" s="123"/>
      <c r="AA134" s="123"/>
      <c r="AB134" s="123"/>
      <c r="AC134" s="123"/>
      <c r="AD134" s="123"/>
      <c r="AE134" s="123"/>
      <c r="AF134" s="123"/>
      <c r="AG134" s="143"/>
      <c r="AH134" s="58" t="str">
        <f ca="1">IF(BI130=1,
IF((2-COUNTIF(OFFSET(C133,0,0,1,1),"外")-COUNTIF(OFFSET(C133,-10,BI122-1),"外"))&lt;=AH133,"達成","未"),
IF((2-COUNTIF(OFFSET(C133,0,MAX(5-WEEKDAY(C128,3),0),1,2),"外"))&lt;=AH133,"達成","未"))</f>
        <v>未</v>
      </c>
      <c r="AI134" s="54" t="str">
        <f ca="1">IF((2-COUNTIF(OFFSET($C133,0,$BI130+5,1,2),"外"))&lt;=AI133,"達成","未")</f>
        <v>未</v>
      </c>
      <c r="AJ134" s="54" t="str">
        <f ca="1">IF((2-COUNTIF(OFFSET($C133,0,$BI130+12,1,2),"外"))&lt;=AJ133,"達成","未")</f>
        <v>未</v>
      </c>
      <c r="AK134" s="54" t="str">
        <f ca="1">IF((2-COUNTIF(OFFSET($C133,0,$BI130+19,1,2),"外"))&lt;=AK133,"達成","未")</f>
        <v>未</v>
      </c>
      <c r="AL134" s="55" t="str">
        <f ca="1">IF((BI135+SIGN(BI130))&lt;5,"-",IF((2-COUNTIF(OFFSET($C133,0,$BI130+26,1,2),"外"))&lt;=AL133,"達成","未"))</f>
        <v>-</v>
      </c>
      <c r="AM134" s="163"/>
      <c r="AN134" s="164"/>
      <c r="AO134" s="165"/>
      <c r="AP134" s="166"/>
      <c r="AQ134" s="187"/>
      <c r="AR134" s="188">
        <f>COUNTIF(C135:AG136,"外")</f>
        <v>0</v>
      </c>
      <c r="AS134" s="190">
        <f ca="1">COUNTIF(OFFSET(C135,0,MAX(5-WEEKDAY(C128,3),0),1,MIN(7-WEEKDAY(C128,3),2)),"外")+COUNTIF(OFFSET(C135,0,MAX(5-WEEKDAY(C128,3),0)+7,1,2),"外")+COUNTIF(OFFSET(C135,0,MAX(5-WEEKDAY(C128,3),0)+14,1,2),"外")+COUNTIF(OFFSET(C135,0,MAX(5-WEEKDAY(C128,3),0)+21,1,2),"外")+IF(BI132-BI130&lt;27,0,COUNTIF(OFFSET(C135,0,BI130+26,1,MIN(7-BI133,2)),"外"))</f>
        <v>0</v>
      </c>
      <c r="AT134" s="186"/>
      <c r="AU134" s="156"/>
      <c r="AV134" s="170"/>
      <c r="AW134" s="156"/>
      <c r="AX134" s="170"/>
      <c r="AY134" s="170"/>
      <c r="AZ134" s="170"/>
      <c r="BA134" s="170"/>
      <c r="BB134" s="170"/>
      <c r="BC134" s="125"/>
      <c r="BD134" s="175"/>
      <c r="BE134" s="175"/>
      <c r="BF134" s="125"/>
      <c r="BG134" s="175"/>
      <c r="BH134" s="59" t="s">
        <v>112</v>
      </c>
      <c r="BI134" s="57">
        <f>SIGN(BI130)+SIGN(BI133)+BI135</f>
        <v>5</v>
      </c>
      <c r="BJ134" s="125"/>
      <c r="BK134" s="125"/>
    </row>
    <row r="135" spans="1:63" s="18" customFormat="1" ht="26.45" customHeight="1" outlineLevel="1">
      <c r="A135" s="52"/>
      <c r="B135" s="161" t="s">
        <v>137</v>
      </c>
      <c r="C135" s="123"/>
      <c r="D135" s="123"/>
      <c r="E135" s="123"/>
      <c r="F135" s="123"/>
      <c r="G135" s="123"/>
      <c r="H135" s="123"/>
      <c r="I135" s="123"/>
      <c r="J135" s="123"/>
      <c r="K135" s="123"/>
      <c r="L135" s="123"/>
      <c r="M135" s="123"/>
      <c r="N135" s="123"/>
      <c r="O135" s="123"/>
      <c r="P135" s="123"/>
      <c r="Q135" s="123"/>
      <c r="R135" s="123"/>
      <c r="S135" s="123"/>
      <c r="T135" s="123"/>
      <c r="U135" s="123"/>
      <c r="V135" s="123"/>
      <c r="W135" s="123"/>
      <c r="X135" s="123"/>
      <c r="Y135" s="123"/>
      <c r="Z135" s="123"/>
      <c r="AA135" s="123"/>
      <c r="AB135" s="123"/>
      <c r="AC135" s="123"/>
      <c r="AD135" s="123"/>
      <c r="AE135" s="123"/>
      <c r="AF135" s="123"/>
      <c r="AG135" s="143"/>
      <c r="AH135" s="53">
        <f ca="1">IF(BI130=7,COUNTIF(OFFSET($C135,0,0,1,$BI130),"○")+COUNTIF(OFFSET($C135,0,$BI130,1,7),"●"),COUNTIF(OFFSET($C135,0,0,1,$BI130),"○")+COUNTIF(OFFSET($C135,-10,DAY(EOMONTH(C128-1,0))-7+BI130,1,7-$BI130),"○")+COUNTIF(OFFSET(C135,0,BI130,1,7),"●"))</f>
        <v>0</v>
      </c>
      <c r="AI135" s="60">
        <f ca="1">COUNTIF(OFFSET($C135,0,$BI130,1,7),"○")+COUNTIF(OFFSET($C135,0,$BI130+7,1,7),"●")</f>
        <v>0</v>
      </c>
      <c r="AJ135" s="60">
        <f ca="1">COUNTIF(OFFSET($C135,0,$BI130+7,1,7),"○")+COUNTIF(OFFSET($C135,0,$BI130+14,1,7),"●")</f>
        <v>0</v>
      </c>
      <c r="AK135" s="60">
        <f ca="1">IF(BI135=3,COUNTIF(OFFSET($C135,0,$BI130+14,1,7),"○")+IFERROR(COUNTIF(OFFSET(C135,0,BI130+21,1,BI133),"●"),0)+COUNTIF(OFFSET(C135,10,0,1,7-BI133),"●"),COUNTIF(OFFSET($C135,0,$BI130+14,1,7),"○")+COUNTIF(OFFSET($C135,0,$BI130+21,1,7),"●"))</f>
        <v>0</v>
      </c>
      <c r="AL135" s="61" t="str">
        <f ca="1">IF((BI135+SIGN(BI130))&lt;5,"-",IF(BI133=0,COUNTIF(OFFSET(C135,0,BI130+21,1,7),"○")+COUNTIF(OFFSET(C135,10,0,1,7-BI133),"●"),COUNTIF(OFFSET(C135,0,BI130+21,1,7),"○")+COUNTIF(OFFSET(C135,0,BI130+28,1,BI133),"●")+COUNTIF(OFFSET(C135,10,1,7-BI133,),"●")))</f>
        <v>-</v>
      </c>
      <c r="AM135" s="145">
        <f>BA130</f>
        <v>0</v>
      </c>
      <c r="AN135" s="147">
        <f>IF(AW130=0,"対象外",AM135/AW130)</f>
        <v>0</v>
      </c>
      <c r="AO135" s="149" t="str">
        <f ca="1">IF(AW130=0,"対象外",IF(AM135/AW130&gt;=0.285,"達成",IF(AM135&gt;=BG133,"達成※","未")))</f>
        <v>未</v>
      </c>
      <c r="AP135" s="151">
        <f>BB130</f>
        <v>38</v>
      </c>
      <c r="AQ135" s="153">
        <f>IFERROR(AP135/AX130,"")</f>
        <v>0.10982658959537572</v>
      </c>
      <c r="AR135" s="189"/>
      <c r="AS135" s="191"/>
      <c r="AT135" s="186"/>
      <c r="AU135" s="157"/>
      <c r="AV135" s="170"/>
      <c r="AW135" s="157"/>
      <c r="AX135" s="170"/>
      <c r="AY135" s="170"/>
      <c r="AZ135" s="170"/>
      <c r="BA135" s="170"/>
      <c r="BB135" s="170"/>
      <c r="BC135" s="125"/>
      <c r="BD135" s="176"/>
      <c r="BE135" s="176"/>
      <c r="BF135" s="125"/>
      <c r="BG135" s="176"/>
      <c r="BH135" s="63" t="s">
        <v>111</v>
      </c>
      <c r="BI135" s="64">
        <f>ROUNDDOWN((BI132-BI130)/7,0)</f>
        <v>3</v>
      </c>
      <c r="BJ135" s="125"/>
      <c r="BK135" s="125"/>
    </row>
    <row r="136" spans="1:63" s="18" customFormat="1" ht="14.25" outlineLevel="1" thickBot="1">
      <c r="A136" s="52"/>
      <c r="B136" s="162"/>
      <c r="C136" s="142"/>
      <c r="D136" s="142"/>
      <c r="E136" s="142"/>
      <c r="F136" s="142"/>
      <c r="G136" s="142"/>
      <c r="H136" s="142"/>
      <c r="I136" s="142"/>
      <c r="J136" s="142"/>
      <c r="K136" s="142"/>
      <c r="L136" s="142"/>
      <c r="M136" s="142"/>
      <c r="N136" s="142"/>
      <c r="O136" s="142"/>
      <c r="P136" s="142"/>
      <c r="Q136" s="142"/>
      <c r="R136" s="142"/>
      <c r="S136" s="142"/>
      <c r="T136" s="142"/>
      <c r="U136" s="142"/>
      <c r="V136" s="142"/>
      <c r="W136" s="142"/>
      <c r="X136" s="142"/>
      <c r="Y136" s="142"/>
      <c r="Z136" s="142"/>
      <c r="AA136" s="142"/>
      <c r="AB136" s="142"/>
      <c r="AC136" s="142"/>
      <c r="AD136" s="142"/>
      <c r="AE136" s="142"/>
      <c r="AF136" s="142"/>
      <c r="AG136" s="144"/>
      <c r="AH136" s="77" t="str">
        <f ca="1">IF(BI130=1,
IF((2-COUNTIF(OFFSET(C135,0,0,1,1),"外")-COUNTIF(OFFSET(C135,-10,BI122-1),"外"))&lt;=AH135,"達成","未"),
IF((2-COUNTIF(OFFSET(C135,0,MAX(5-WEEKDAY(C128,3),0),1,2),"外"))&lt;=AH135,"達成","未"))</f>
        <v>未</v>
      </c>
      <c r="AI136" s="66" t="str">
        <f ca="1">IF((2-COUNTIF(OFFSET($C135,0,$BI130+5,1,2),"外"))&lt;=AI135,"達成","未")</f>
        <v>未</v>
      </c>
      <c r="AJ136" s="66" t="str">
        <f ca="1">IF((2-COUNTIF(OFFSET($C135,0,$BI130+12,1,2),"外"))&lt;=AJ135,"達成","未")</f>
        <v>未</v>
      </c>
      <c r="AK136" s="66" t="str">
        <f ca="1">IF((2-COUNTIF(OFFSET($C135,0,$BI130+19,1,2),"外"))&lt;=AK135,"達成","未")</f>
        <v>未</v>
      </c>
      <c r="AL136" s="67" t="str">
        <f ca="1">IF((BI135+SIGN(BI130))&lt;5,"-",IF((2-COUNTIF(OFFSET($C135,0,$BI130+26,1,2),"外"))&lt;=AL135,"達成","未"))</f>
        <v>-</v>
      </c>
      <c r="AM136" s="146"/>
      <c r="AN136" s="148"/>
      <c r="AO136" s="150"/>
      <c r="AP136" s="152"/>
      <c r="AQ136" s="154"/>
      <c r="AR136" s="68"/>
      <c r="AS136" s="68"/>
      <c r="AT136" s="22"/>
      <c r="AU136" s="22"/>
      <c r="AV136" s="22"/>
      <c r="AW136" s="22"/>
      <c r="AX136" s="22"/>
      <c r="AY136" s="22"/>
      <c r="AZ136" s="22"/>
      <c r="BA136" s="22"/>
      <c r="BB136" s="22"/>
      <c r="BC136" s="69"/>
      <c r="BD136" s="69"/>
      <c r="BE136" s="69"/>
      <c r="BF136" s="69"/>
      <c r="BG136" s="69"/>
      <c r="BH136" s="69"/>
      <c r="BI136" s="69"/>
      <c r="BJ136" s="69"/>
    </row>
    <row r="137" spans="1:63" s="18" customFormat="1" ht="14.25" outlineLevel="1" thickBot="1">
      <c r="A137" s="12"/>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5"/>
      <c r="AI137" s="15"/>
      <c r="AJ137" s="15"/>
      <c r="AK137" s="15"/>
      <c r="AL137" s="15"/>
      <c r="AM137" s="15"/>
      <c r="AN137" s="15"/>
      <c r="AO137" s="15"/>
      <c r="AP137" s="15"/>
      <c r="AQ137" s="15"/>
      <c r="AR137" s="15"/>
      <c r="AS137" s="15"/>
      <c r="AT137" s="16"/>
      <c r="AU137" s="16"/>
      <c r="AV137" s="16"/>
      <c r="AW137" s="16"/>
      <c r="AX137" s="16"/>
      <c r="AY137" s="16"/>
      <c r="AZ137" s="16"/>
      <c r="BA137" s="16"/>
      <c r="BB137" s="16"/>
    </row>
    <row r="138" spans="1:63" s="18" customFormat="1" ht="12.95" customHeight="1" outlineLevel="1">
      <c r="A138" s="12"/>
      <c r="B138" s="29" t="s">
        <v>0</v>
      </c>
      <c r="C138" s="207">
        <f>DATE(YEAR(C128),MONTH(C128)+1,DAY(C128))</f>
        <v>46327</v>
      </c>
      <c r="D138" s="207"/>
      <c r="E138" s="207"/>
      <c r="F138" s="207"/>
      <c r="G138" s="207"/>
      <c r="H138" s="207"/>
      <c r="I138" s="207"/>
      <c r="J138" s="207"/>
      <c r="K138" s="207"/>
      <c r="L138" s="207"/>
      <c r="M138" s="207"/>
      <c r="N138" s="207"/>
      <c r="O138" s="207"/>
      <c r="P138" s="207"/>
      <c r="Q138" s="207"/>
      <c r="R138" s="207"/>
      <c r="S138" s="207"/>
      <c r="T138" s="207"/>
      <c r="U138" s="207"/>
      <c r="V138" s="207"/>
      <c r="W138" s="207"/>
      <c r="X138" s="207"/>
      <c r="Y138" s="207"/>
      <c r="Z138" s="207"/>
      <c r="AA138" s="207"/>
      <c r="AB138" s="207"/>
      <c r="AC138" s="207"/>
      <c r="AD138" s="207"/>
      <c r="AE138" s="207"/>
      <c r="AF138" s="207"/>
      <c r="AG138" s="208"/>
      <c r="AH138" s="256" t="s">
        <v>135</v>
      </c>
      <c r="AI138" s="257"/>
      <c r="AJ138" s="257"/>
      <c r="AK138" s="257"/>
      <c r="AL138" s="258"/>
      <c r="AM138" s="215" t="s">
        <v>50</v>
      </c>
      <c r="AN138" s="216"/>
      <c r="AO138" s="217"/>
      <c r="AP138" s="221" t="s">
        <v>11</v>
      </c>
      <c r="AQ138" s="222"/>
      <c r="AR138" s="199" t="s">
        <v>113</v>
      </c>
      <c r="AS138" s="202" t="s">
        <v>114</v>
      </c>
      <c r="AT138" s="205" t="s">
        <v>15</v>
      </c>
      <c r="AU138" s="155" t="s">
        <v>115</v>
      </c>
      <c r="AV138" s="197" t="s">
        <v>116</v>
      </c>
      <c r="AW138" s="155" t="s">
        <v>118</v>
      </c>
      <c r="AX138" s="197" t="s">
        <v>117</v>
      </c>
      <c r="AY138" s="155" t="s">
        <v>80</v>
      </c>
      <c r="AZ138" s="155" t="s">
        <v>81</v>
      </c>
      <c r="BA138" s="30" t="s">
        <v>82</v>
      </c>
      <c r="BB138" s="30" t="s">
        <v>83</v>
      </c>
      <c r="BC138" s="170" t="s">
        <v>52</v>
      </c>
      <c r="BD138" s="197" t="s">
        <v>119</v>
      </c>
      <c r="BE138" s="197" t="s">
        <v>120</v>
      </c>
      <c r="BF138" s="170" t="s">
        <v>121</v>
      </c>
      <c r="BG138" s="170" t="s">
        <v>122</v>
      </c>
      <c r="BH138" s="31"/>
      <c r="BI138" s="192" t="s">
        <v>100</v>
      </c>
      <c r="BJ138" s="170" t="s">
        <v>61</v>
      </c>
      <c r="BK138" s="125" t="s">
        <v>89</v>
      </c>
    </row>
    <row r="139" spans="1:63" s="18" customFormat="1" outlineLevel="1">
      <c r="A139" s="12"/>
      <c r="B139" s="32" t="s">
        <v>1</v>
      </c>
      <c r="C139" s="33">
        <f>DATE(YEAR(C138),MONTH(C138),DAY(C138))</f>
        <v>46327</v>
      </c>
      <c r="D139" s="33">
        <f>IF(MONTH(DATE(YEAR(C139),MONTH(C139),DAY(C139)+1))=MONTH($C138),DATE(YEAR(C139),MONTH(C139),DAY(C139)+1),"")</f>
        <v>46328</v>
      </c>
      <c r="E139" s="33">
        <f t="shared" ref="E139:AG139" si="27">IF(MONTH(DATE(YEAR(D139),MONTH(D139),DAY(D139)+1))=MONTH($C138),DATE(YEAR(D139),MONTH(D139),DAY(D139)+1),"")</f>
        <v>46329</v>
      </c>
      <c r="F139" s="33">
        <f t="shared" si="27"/>
        <v>46330</v>
      </c>
      <c r="G139" s="33">
        <f t="shared" si="27"/>
        <v>46331</v>
      </c>
      <c r="H139" s="33">
        <f t="shared" si="27"/>
        <v>46332</v>
      </c>
      <c r="I139" s="33">
        <f t="shared" si="27"/>
        <v>46333</v>
      </c>
      <c r="J139" s="33">
        <f t="shared" si="27"/>
        <v>46334</v>
      </c>
      <c r="K139" s="33">
        <f t="shared" si="27"/>
        <v>46335</v>
      </c>
      <c r="L139" s="33">
        <f t="shared" si="27"/>
        <v>46336</v>
      </c>
      <c r="M139" s="33">
        <f t="shared" si="27"/>
        <v>46337</v>
      </c>
      <c r="N139" s="33">
        <f t="shared" si="27"/>
        <v>46338</v>
      </c>
      <c r="O139" s="33">
        <f t="shared" si="27"/>
        <v>46339</v>
      </c>
      <c r="P139" s="33">
        <f t="shared" si="27"/>
        <v>46340</v>
      </c>
      <c r="Q139" s="33">
        <f t="shared" si="27"/>
        <v>46341</v>
      </c>
      <c r="R139" s="33">
        <f t="shared" si="27"/>
        <v>46342</v>
      </c>
      <c r="S139" s="33">
        <f t="shared" si="27"/>
        <v>46343</v>
      </c>
      <c r="T139" s="33">
        <f t="shared" si="27"/>
        <v>46344</v>
      </c>
      <c r="U139" s="33">
        <f t="shared" si="27"/>
        <v>46345</v>
      </c>
      <c r="V139" s="33">
        <f t="shared" si="27"/>
        <v>46346</v>
      </c>
      <c r="W139" s="33">
        <f t="shared" si="27"/>
        <v>46347</v>
      </c>
      <c r="X139" s="33">
        <f t="shared" si="27"/>
        <v>46348</v>
      </c>
      <c r="Y139" s="33">
        <f t="shared" si="27"/>
        <v>46349</v>
      </c>
      <c r="Z139" s="33">
        <f t="shared" si="27"/>
        <v>46350</v>
      </c>
      <c r="AA139" s="33">
        <f t="shared" si="27"/>
        <v>46351</v>
      </c>
      <c r="AB139" s="33">
        <f t="shared" si="27"/>
        <v>46352</v>
      </c>
      <c r="AC139" s="33">
        <f t="shared" si="27"/>
        <v>46353</v>
      </c>
      <c r="AD139" s="33">
        <f t="shared" si="27"/>
        <v>46354</v>
      </c>
      <c r="AE139" s="33">
        <f t="shared" si="27"/>
        <v>46355</v>
      </c>
      <c r="AF139" s="33">
        <f t="shared" si="27"/>
        <v>46356</v>
      </c>
      <c r="AG139" s="74" t="str">
        <f t="shared" si="27"/>
        <v/>
      </c>
      <c r="AH139" s="259"/>
      <c r="AI139" s="260"/>
      <c r="AJ139" s="260"/>
      <c r="AK139" s="260"/>
      <c r="AL139" s="261"/>
      <c r="AM139" s="218"/>
      <c r="AN139" s="219"/>
      <c r="AO139" s="220"/>
      <c r="AP139" s="223"/>
      <c r="AQ139" s="224"/>
      <c r="AR139" s="200"/>
      <c r="AS139" s="203"/>
      <c r="AT139" s="206"/>
      <c r="AU139" s="157"/>
      <c r="AV139" s="137"/>
      <c r="AW139" s="157"/>
      <c r="AX139" s="137"/>
      <c r="AY139" s="157"/>
      <c r="AZ139" s="157"/>
      <c r="BA139" s="35" t="s">
        <v>78</v>
      </c>
      <c r="BB139" s="35" t="s">
        <v>79</v>
      </c>
      <c r="BC139" s="170"/>
      <c r="BD139" s="198"/>
      <c r="BE139" s="198"/>
      <c r="BF139" s="125"/>
      <c r="BG139" s="125"/>
      <c r="BH139" s="36"/>
      <c r="BI139" s="193"/>
      <c r="BJ139" s="170"/>
      <c r="BK139" s="125"/>
    </row>
    <row r="140" spans="1:63" s="18" customFormat="1" ht="12.95" customHeight="1" outlineLevel="1">
      <c r="A140" s="12"/>
      <c r="B140" s="32" t="s">
        <v>2</v>
      </c>
      <c r="C140" s="37" t="str">
        <f t="shared" ref="C140:AG140" si="28">TEXT(C139,"aaa")</f>
        <v>日</v>
      </c>
      <c r="D140" s="37" t="str">
        <f t="shared" si="28"/>
        <v>月</v>
      </c>
      <c r="E140" s="37" t="str">
        <f t="shared" si="28"/>
        <v>火</v>
      </c>
      <c r="F140" s="37" t="str">
        <f t="shared" si="28"/>
        <v>水</v>
      </c>
      <c r="G140" s="37" t="str">
        <f t="shared" si="28"/>
        <v>木</v>
      </c>
      <c r="H140" s="37" t="str">
        <f t="shared" si="28"/>
        <v>金</v>
      </c>
      <c r="I140" s="37" t="str">
        <f t="shared" si="28"/>
        <v>土</v>
      </c>
      <c r="J140" s="37" t="str">
        <f t="shared" si="28"/>
        <v>日</v>
      </c>
      <c r="K140" s="37" t="str">
        <f t="shared" si="28"/>
        <v>月</v>
      </c>
      <c r="L140" s="37" t="str">
        <f t="shared" si="28"/>
        <v>火</v>
      </c>
      <c r="M140" s="37" t="str">
        <f t="shared" si="28"/>
        <v>水</v>
      </c>
      <c r="N140" s="37" t="str">
        <f t="shared" si="28"/>
        <v>木</v>
      </c>
      <c r="O140" s="37" t="str">
        <f t="shared" si="28"/>
        <v>金</v>
      </c>
      <c r="P140" s="37" t="str">
        <f t="shared" si="28"/>
        <v>土</v>
      </c>
      <c r="Q140" s="37" t="str">
        <f t="shared" si="28"/>
        <v>日</v>
      </c>
      <c r="R140" s="37" t="str">
        <f t="shared" si="28"/>
        <v>月</v>
      </c>
      <c r="S140" s="37" t="str">
        <f t="shared" si="28"/>
        <v>火</v>
      </c>
      <c r="T140" s="37" t="str">
        <f>TEXT(T139,"aaa")</f>
        <v>水</v>
      </c>
      <c r="U140" s="37" t="str">
        <f t="shared" si="28"/>
        <v>木</v>
      </c>
      <c r="V140" s="37" t="str">
        <f t="shared" si="28"/>
        <v>金</v>
      </c>
      <c r="W140" s="37" t="str">
        <f t="shared" si="28"/>
        <v>土</v>
      </c>
      <c r="X140" s="37" t="str">
        <f t="shared" si="28"/>
        <v>日</v>
      </c>
      <c r="Y140" s="37" t="str">
        <f t="shared" si="28"/>
        <v>月</v>
      </c>
      <c r="Z140" s="37" t="str">
        <f t="shared" si="28"/>
        <v>火</v>
      </c>
      <c r="AA140" s="37" t="str">
        <f t="shared" si="28"/>
        <v>水</v>
      </c>
      <c r="AB140" s="37" t="str">
        <f t="shared" si="28"/>
        <v>木</v>
      </c>
      <c r="AC140" s="37" t="str">
        <f t="shared" si="28"/>
        <v>金</v>
      </c>
      <c r="AD140" s="37" t="str">
        <f t="shared" si="28"/>
        <v>土</v>
      </c>
      <c r="AE140" s="37" t="str">
        <f t="shared" si="28"/>
        <v>日</v>
      </c>
      <c r="AF140" s="37" t="str">
        <f t="shared" si="28"/>
        <v>月</v>
      </c>
      <c r="AG140" s="75" t="str">
        <f t="shared" si="28"/>
        <v/>
      </c>
      <c r="AH140" s="194" t="s">
        <v>90</v>
      </c>
      <c r="AI140" s="195" t="s">
        <v>91</v>
      </c>
      <c r="AJ140" s="195" t="s">
        <v>92</v>
      </c>
      <c r="AK140" s="195" t="s">
        <v>93</v>
      </c>
      <c r="AL140" s="196" t="s">
        <v>94</v>
      </c>
      <c r="AM140" s="177" t="s">
        <v>44</v>
      </c>
      <c r="AN140" s="178" t="s">
        <v>12</v>
      </c>
      <c r="AO140" s="179" t="s">
        <v>51</v>
      </c>
      <c r="AP140" s="180" t="s">
        <v>44</v>
      </c>
      <c r="AQ140" s="183" t="s">
        <v>13</v>
      </c>
      <c r="AR140" s="201"/>
      <c r="AS140" s="204"/>
      <c r="AT140" s="186">
        <f>COUNT(C139:AG139)</f>
        <v>30</v>
      </c>
      <c r="AU140" s="155">
        <f>AT140-AR142</f>
        <v>30</v>
      </c>
      <c r="AV140" s="170">
        <f>SUM(AU$8:AU143)</f>
        <v>376</v>
      </c>
      <c r="AW140" s="155">
        <f>AT140-AR144</f>
        <v>30</v>
      </c>
      <c r="AX140" s="170">
        <f>SUM(AW$8:AW143)</f>
        <v>376</v>
      </c>
      <c r="AY140" s="170">
        <f>COUNTIF(C143:AG143,"○")+COUNTIF(C143:AG143,"●")</f>
        <v>0</v>
      </c>
      <c r="AZ140" s="170">
        <f>SUM(AY$9:AY144)</f>
        <v>38</v>
      </c>
      <c r="BA140" s="170">
        <f>COUNTIF(C145:AG145,"○")+COUNTIF(C145:AG145,"●")</f>
        <v>0</v>
      </c>
      <c r="BB140" s="170">
        <f>SUM(BA$10:BA145)</f>
        <v>38</v>
      </c>
      <c r="BC140" s="125">
        <f>COUNTIF(C140:AG140,"土")+COUNTIF(C140:AG140,"日")</f>
        <v>9</v>
      </c>
      <c r="BD140" s="137"/>
      <c r="BE140" s="137"/>
      <c r="BF140" s="125" t="str">
        <f ca="1">IF(OR(BD141/AU140&lt;0.285,BD141=0),"特例","特例なし")</f>
        <v>特例なし</v>
      </c>
      <c r="BG140" s="125" t="str">
        <f ca="1">IF(OR(BE141/AW140&lt;0.285,BE141=0),"特例","特例なし")</f>
        <v>特例なし</v>
      </c>
      <c r="BH140" s="171" t="s">
        <v>108</v>
      </c>
      <c r="BI140" s="232">
        <f>ABS(IF(WEEKDAY(C138,3)=0,7,WEEKDAY(C138,3)-7))</f>
        <v>1</v>
      </c>
      <c r="BJ140" s="125">
        <f ca="1">IF($AO$340="計画",IF(AU140=0,1,IF(AO143="達成",1,IF(AO143="達成※",1,0))),IF(AW140=0,1,IF(AO145="達成",1,IF(AO145="達成※",1,0))))</f>
        <v>0</v>
      </c>
      <c r="BK140" s="125">
        <f ca="1">IF($AO$340="計画",IF(COUNTIF(AH144:AL144,"未")=0,1,0),IF(COUNTIF(AH146:AL146,"未")=0,1,0))</f>
        <v>0</v>
      </c>
    </row>
    <row r="141" spans="1:63" s="18" customFormat="1" ht="28.5" outlineLevel="1">
      <c r="A141" s="12"/>
      <c r="B141" s="169" t="s">
        <v>3</v>
      </c>
      <c r="C141" s="167" t="str">
        <f>IFERROR(VLOOKUP(C139,祝日一覧!$A:$C,3,FALSE),"")</f>
        <v/>
      </c>
      <c r="D141" s="167" t="str">
        <f>IFERROR(VLOOKUP(D139,祝日一覧!$A:$C,3,FALSE),"")</f>
        <v/>
      </c>
      <c r="E141" s="167" t="str">
        <f>IFERROR(VLOOKUP(E139,祝日一覧!$A:$C,3,FALSE),"")</f>
        <v>文化の日</v>
      </c>
      <c r="F141" s="167" t="str">
        <f>IFERROR(VLOOKUP(F139,祝日一覧!$A:$C,3,FALSE),"")</f>
        <v/>
      </c>
      <c r="G141" s="167" t="str">
        <f>IFERROR(VLOOKUP(G139,祝日一覧!$A:$C,3,FALSE),"")</f>
        <v/>
      </c>
      <c r="H141" s="167" t="str">
        <f>IFERROR(VLOOKUP(H139,祝日一覧!$A:$C,3,FALSE),"")</f>
        <v/>
      </c>
      <c r="I141" s="167" t="str">
        <f>IFERROR(VLOOKUP(I139,祝日一覧!$A:$C,3,FALSE),"")</f>
        <v/>
      </c>
      <c r="J141" s="167" t="str">
        <f>IFERROR(VLOOKUP(J139,祝日一覧!$A:$C,3,FALSE),"")</f>
        <v/>
      </c>
      <c r="K141" s="167" t="str">
        <f>IFERROR(VLOOKUP(K139,祝日一覧!$A:$C,3,FALSE),"")</f>
        <v/>
      </c>
      <c r="L141" s="167" t="str">
        <f>IFERROR(VLOOKUP(L139,祝日一覧!$A:$C,3,FALSE),"")</f>
        <v/>
      </c>
      <c r="M141" s="167" t="str">
        <f>IFERROR(VLOOKUP(M139,祝日一覧!$A:$C,3,FALSE),"")</f>
        <v/>
      </c>
      <c r="N141" s="167" t="str">
        <f>IFERROR(VLOOKUP(N139,祝日一覧!$A:$C,3,FALSE),"")</f>
        <v/>
      </c>
      <c r="O141" s="167" t="str">
        <f>IFERROR(VLOOKUP(O139,祝日一覧!$A:$C,3,FALSE),"")</f>
        <v/>
      </c>
      <c r="P141" s="167" t="str">
        <f>IFERROR(VLOOKUP(P139,祝日一覧!$A:$C,3,FALSE),"")</f>
        <v/>
      </c>
      <c r="Q141" s="167" t="str">
        <f>IFERROR(VLOOKUP(Q139,祝日一覧!$A:$C,3,FALSE),"")</f>
        <v/>
      </c>
      <c r="R141" s="167" t="str">
        <f>IFERROR(VLOOKUP(R139,祝日一覧!$A:$C,3,FALSE),"")</f>
        <v/>
      </c>
      <c r="S141" s="167" t="str">
        <f>IFERROR(VLOOKUP(S139,祝日一覧!$A:$C,3,FALSE),"")</f>
        <v/>
      </c>
      <c r="T141" s="167" t="str">
        <f>IFERROR(VLOOKUP(T139,祝日一覧!$A:$C,3,FALSE),"")</f>
        <v/>
      </c>
      <c r="U141" s="167" t="str">
        <f>IFERROR(VLOOKUP(U139,祝日一覧!$A:$C,3,FALSE),"")</f>
        <v/>
      </c>
      <c r="V141" s="167" t="str">
        <f>IFERROR(VLOOKUP(V139,祝日一覧!$A:$C,3,FALSE),"")</f>
        <v/>
      </c>
      <c r="W141" s="167" t="str">
        <f>IFERROR(VLOOKUP(W139,祝日一覧!$A:$C,3,FALSE),"")</f>
        <v/>
      </c>
      <c r="X141" s="167" t="str">
        <f>IFERROR(VLOOKUP(X139,祝日一覧!$A:$C,3,FALSE),"")</f>
        <v/>
      </c>
      <c r="Y141" s="167" t="str">
        <f>IFERROR(VLOOKUP(Y139,祝日一覧!$A:$C,3,FALSE),"")</f>
        <v>勤労感謝の日</v>
      </c>
      <c r="Z141" s="167" t="str">
        <f>IFERROR(VLOOKUP(Z139,祝日一覧!$A:$C,3,FALSE),"")</f>
        <v/>
      </c>
      <c r="AA141" s="167" t="str">
        <f>IFERROR(VLOOKUP(AA139,祝日一覧!$A:$C,3,FALSE),"")</f>
        <v/>
      </c>
      <c r="AB141" s="167" t="str">
        <f>IFERROR(VLOOKUP(AB139,祝日一覧!$A:$C,3,FALSE),"")</f>
        <v/>
      </c>
      <c r="AC141" s="167" t="str">
        <f>IFERROR(VLOOKUP(AC139,祝日一覧!$A:$C,3,FALSE),"")</f>
        <v/>
      </c>
      <c r="AD141" s="167" t="str">
        <f>IFERROR(VLOOKUP(AD139,祝日一覧!$A:$C,3,FALSE),"")</f>
        <v/>
      </c>
      <c r="AE141" s="167" t="str">
        <f>IFERROR(VLOOKUP(AE139,祝日一覧!$A:$C,3,FALSE),"")</f>
        <v/>
      </c>
      <c r="AF141" s="167" t="str">
        <f>IFERROR(VLOOKUP(AF139,祝日一覧!$A:$C,3,FALSE),"")</f>
        <v/>
      </c>
      <c r="AG141" s="168" t="str">
        <f>IFERROR(VLOOKUP(AG139,祝日一覧!$A:$C,3,FALSE),"")</f>
        <v/>
      </c>
      <c r="AH141" s="194"/>
      <c r="AI141" s="195"/>
      <c r="AJ141" s="195"/>
      <c r="AK141" s="195"/>
      <c r="AL141" s="196"/>
      <c r="AM141" s="177"/>
      <c r="AN141" s="178"/>
      <c r="AO141" s="179"/>
      <c r="AP141" s="181"/>
      <c r="AQ141" s="184"/>
      <c r="AR141" s="39" t="s">
        <v>84</v>
      </c>
      <c r="AS141" s="40" t="s">
        <v>84</v>
      </c>
      <c r="AT141" s="186"/>
      <c r="AU141" s="156"/>
      <c r="AV141" s="170"/>
      <c r="AW141" s="156"/>
      <c r="AX141" s="170"/>
      <c r="AY141" s="170"/>
      <c r="AZ141" s="170"/>
      <c r="BA141" s="170"/>
      <c r="BB141" s="170"/>
      <c r="BC141" s="125"/>
      <c r="BD141" s="174">
        <f ca="1">BC140-AS142</f>
        <v>9</v>
      </c>
      <c r="BE141" s="174">
        <f ca="1">BC140-AS144</f>
        <v>9</v>
      </c>
      <c r="BF141" s="125"/>
      <c r="BG141" s="125"/>
      <c r="BH141" s="172"/>
      <c r="BI141" s="232">
        <f>WEEKDAY(C137,3)</f>
        <v>5</v>
      </c>
      <c r="BJ141" s="125"/>
      <c r="BK141" s="125"/>
    </row>
    <row r="142" spans="1:63" s="18" customFormat="1" ht="54" outlineLevel="1">
      <c r="A142" s="43"/>
      <c r="B142" s="169"/>
      <c r="C142" s="167"/>
      <c r="D142" s="167"/>
      <c r="E142" s="167"/>
      <c r="F142" s="167"/>
      <c r="G142" s="167"/>
      <c r="H142" s="167"/>
      <c r="I142" s="167"/>
      <c r="J142" s="167"/>
      <c r="K142" s="167"/>
      <c r="L142" s="167"/>
      <c r="M142" s="167"/>
      <c r="N142" s="167"/>
      <c r="O142" s="167"/>
      <c r="P142" s="167"/>
      <c r="Q142" s="167"/>
      <c r="R142" s="167"/>
      <c r="S142" s="167"/>
      <c r="T142" s="167"/>
      <c r="U142" s="167"/>
      <c r="V142" s="167"/>
      <c r="W142" s="167"/>
      <c r="X142" s="167"/>
      <c r="Y142" s="167"/>
      <c r="Z142" s="167"/>
      <c r="AA142" s="167"/>
      <c r="AB142" s="167"/>
      <c r="AC142" s="167"/>
      <c r="AD142" s="167"/>
      <c r="AE142" s="167"/>
      <c r="AF142" s="167"/>
      <c r="AG142" s="168"/>
      <c r="AH142" s="86" t="str">
        <f>IF($BI140=7,DBCS(1&amp;"日～"&amp;7&amp;"日"),DBCS("前"&amp;DAY(EOMONTH($C138-1,0))-6+$BI140&amp;"日～"&amp;$BI140&amp;"日"))</f>
        <v>前２６日～１日</v>
      </c>
      <c r="AI142" s="45" t="str">
        <f>DBCS($BI140+1&amp;"日～"&amp;$BI140+7&amp;"日")</f>
        <v>２日～８日</v>
      </c>
      <c r="AJ142" s="45" t="str">
        <f>DBCS($BI140+8&amp;"日～"&amp;$BI140+14&amp;"日")</f>
        <v>９日～１５日</v>
      </c>
      <c r="AK142" s="45" t="str">
        <f>DBCS($BI140+15&amp;"日～"&amp;$BI140+21&amp;"日")</f>
        <v>１６日～２２日</v>
      </c>
      <c r="AL142" s="46" t="str">
        <f>IF(AND(BI140=7,BI143=0),"-",IF($BI145=3,"-",DBCS($BI140+22&amp;"日～"&amp;$BI140+28&amp;"日")))</f>
        <v>２３日～２９日</v>
      </c>
      <c r="AM142" s="177"/>
      <c r="AN142" s="178"/>
      <c r="AO142" s="179"/>
      <c r="AP142" s="182"/>
      <c r="AQ142" s="185"/>
      <c r="AR142" s="39">
        <f>COUNTIF(C143:AG144,"外")</f>
        <v>0</v>
      </c>
      <c r="AS142" s="40">
        <f ca="1">COUNTIF(OFFSET(C143,0,MAX(5-WEEKDAY(C138,3),0),1,MIN(7-WEEKDAY(C138,3),2)),"外")+COUNTIF(OFFSET(C143,0,MAX(5-WEEKDAY(C138,3),0)+7,1,2),"外")+COUNTIF(OFFSET(C143,0,MAX(5-WEEKDAY(C138,3),0)+14,1,2),"外")+COUNTIF(OFFSET(C143,0,MAX(5-WEEKDAY(C138,3),0)+21,1,2),"外")+IF(BI142-BI140&lt;27,0,COUNTIF(OFFSET(C143,0,BI140+26,1,MIN(7-BI143,2)),"外"))</f>
        <v>0</v>
      </c>
      <c r="AT142" s="186"/>
      <c r="AU142" s="156"/>
      <c r="AV142" s="170"/>
      <c r="AW142" s="156"/>
      <c r="AX142" s="170"/>
      <c r="AY142" s="170"/>
      <c r="AZ142" s="170"/>
      <c r="BA142" s="170"/>
      <c r="BB142" s="170"/>
      <c r="BC142" s="125"/>
      <c r="BD142" s="175"/>
      <c r="BE142" s="175"/>
      <c r="BF142" s="125"/>
      <c r="BG142" s="125"/>
      <c r="BH142" s="47" t="s">
        <v>109</v>
      </c>
      <c r="BI142" s="48">
        <f>DAY(EOMONTH(C138,0))</f>
        <v>30</v>
      </c>
      <c r="BJ142" s="125"/>
      <c r="BK142" s="125"/>
    </row>
    <row r="143" spans="1:63" s="18" customFormat="1" ht="26.45" customHeight="1" outlineLevel="1">
      <c r="A143" s="52"/>
      <c r="B143" s="161" t="s">
        <v>88</v>
      </c>
      <c r="C143" s="123"/>
      <c r="D143" s="123"/>
      <c r="E143" s="123"/>
      <c r="F143" s="123"/>
      <c r="G143" s="123"/>
      <c r="H143" s="123"/>
      <c r="I143" s="123"/>
      <c r="J143" s="123"/>
      <c r="K143" s="123"/>
      <c r="L143" s="123"/>
      <c r="M143" s="123"/>
      <c r="N143" s="123"/>
      <c r="O143" s="123"/>
      <c r="P143" s="123"/>
      <c r="Q143" s="123"/>
      <c r="R143" s="123"/>
      <c r="S143" s="123"/>
      <c r="T143" s="123"/>
      <c r="U143" s="123"/>
      <c r="V143" s="123"/>
      <c r="W143" s="123"/>
      <c r="X143" s="123"/>
      <c r="Y143" s="123"/>
      <c r="Z143" s="123"/>
      <c r="AA143" s="123"/>
      <c r="AB143" s="123"/>
      <c r="AC143" s="123"/>
      <c r="AD143" s="123"/>
      <c r="AE143" s="123"/>
      <c r="AF143" s="123"/>
      <c r="AG143" s="143"/>
      <c r="AH143" s="53">
        <f ca="1">IF(BI140=7,COUNTIF(OFFSET($C143,0,0,1,$BI140),"○")+COUNTIF(OFFSET($C143,0,$BI140,1,7),"●"),COUNTIF(OFFSET($C143,0,0,1,$BI140),"○")+COUNTIF(OFFSET($C143,-10,DAY(EOMONTH(C138-1,0))-7+BI140,1,7-$BI140),"○")+COUNTIF(OFFSET(C143,0,BI140,1,7),"●"))</f>
        <v>0</v>
      </c>
      <c r="AI143" s="54">
        <f ca="1">COUNTIF(OFFSET($C143,0,$BI140,1,7),"○")+COUNTIF(OFFSET($C143,0,$BI140+7,1,7),"●")</f>
        <v>0</v>
      </c>
      <c r="AJ143" s="54">
        <f ca="1">COUNTIF(OFFSET($C143,0,$BI140+7,1,7),"○")+COUNTIF(OFFSET($C143,0,$BI140+14,1,7),"●")</f>
        <v>0</v>
      </c>
      <c r="AK143" s="54">
        <f ca="1">IF(BI145=3,COUNTIF(OFFSET($C143,0,$BI140+14,1,7),"○")+IFERROR(COUNTIF(OFFSET(C143,0,BI140+21,1,BI143),"●"),0)+COUNTIF(OFFSET(C143,10,0,1,7-BI143),"●"),COUNTIF(OFFSET($C143,0,$BI140+14,1,7),"○")+COUNTIF(OFFSET($C143,0,$BI140+21,1,7),"●"))</f>
        <v>0</v>
      </c>
      <c r="AL143" s="55">
        <f ca="1">IF((BI145+SIGN(BI140))&lt;5,"-",IF(BI143=0,COUNTIF(OFFSET(C143,0,BI140+21,1,7),"○")+COUNTIF(OFFSET(C143,10,0,1,7-BI143),"●"),COUNTIF(OFFSET(C143,0,BI140+21,1,7),"○")+COUNTIF(OFFSET(C143,0,BI140+28,1,BI143),"●")+COUNTIF(OFFSET(C143,10,1,7-BI143,),"●")))</f>
        <v>0</v>
      </c>
      <c r="AM143" s="145">
        <f>AY140</f>
        <v>0</v>
      </c>
      <c r="AN143" s="147">
        <f>IF(AU140=0,"対象外",AM143/AU140)</f>
        <v>0</v>
      </c>
      <c r="AO143" s="149" t="str">
        <f ca="1">IF(AU140=0,"対象外",IF(AM143/AU140&gt;=0.285,"達成",IF(AM143&gt;=BF143,"達成※","未")))</f>
        <v>未</v>
      </c>
      <c r="AP143" s="151">
        <f>AZ140</f>
        <v>38</v>
      </c>
      <c r="AQ143" s="153">
        <f>IFERROR(AP143/AV140,"")</f>
        <v>0.10106382978723404</v>
      </c>
      <c r="AR143" s="39" t="s">
        <v>85</v>
      </c>
      <c r="AS143" s="40" t="s">
        <v>85</v>
      </c>
      <c r="AT143" s="186"/>
      <c r="AU143" s="156"/>
      <c r="AV143" s="170"/>
      <c r="AW143" s="156"/>
      <c r="AX143" s="170"/>
      <c r="AY143" s="170"/>
      <c r="AZ143" s="170"/>
      <c r="BA143" s="170"/>
      <c r="BB143" s="170"/>
      <c r="BC143" s="125"/>
      <c r="BD143" s="175"/>
      <c r="BE143" s="175"/>
      <c r="BF143" s="125" t="str">
        <f ca="1">IF(OR(BD141/AU140&lt;0.285,BD141=0),BD141,"-")</f>
        <v>-</v>
      </c>
      <c r="BG143" s="174" t="str">
        <f ca="1">IF(OR(BE141/AW140&lt;0.285,BE141=0),BE141,"-")</f>
        <v>-</v>
      </c>
      <c r="BH143" s="56" t="s">
        <v>110</v>
      </c>
      <c r="BI143" s="57">
        <f>MOD(BI142-BI140,7)</f>
        <v>1</v>
      </c>
      <c r="BJ143" s="125"/>
      <c r="BK143" s="125"/>
    </row>
    <row r="144" spans="1:63" s="18" customFormat="1" ht="12.95" customHeight="1" outlineLevel="1">
      <c r="A144" s="52"/>
      <c r="B144" s="161"/>
      <c r="C144" s="123"/>
      <c r="D144" s="123"/>
      <c r="E144" s="123"/>
      <c r="F144" s="123"/>
      <c r="G144" s="123"/>
      <c r="H144" s="123"/>
      <c r="I144" s="123"/>
      <c r="J144" s="123"/>
      <c r="K144" s="123"/>
      <c r="L144" s="123"/>
      <c r="M144" s="123"/>
      <c r="N144" s="123"/>
      <c r="O144" s="123"/>
      <c r="P144" s="123"/>
      <c r="Q144" s="123"/>
      <c r="R144" s="123"/>
      <c r="S144" s="123"/>
      <c r="T144" s="123"/>
      <c r="U144" s="123"/>
      <c r="V144" s="123"/>
      <c r="W144" s="123"/>
      <c r="X144" s="123"/>
      <c r="Y144" s="123"/>
      <c r="Z144" s="123"/>
      <c r="AA144" s="123"/>
      <c r="AB144" s="123"/>
      <c r="AC144" s="123"/>
      <c r="AD144" s="123"/>
      <c r="AE144" s="123"/>
      <c r="AF144" s="123"/>
      <c r="AG144" s="143"/>
      <c r="AH144" s="58" t="str">
        <f ca="1">IF(BI140=1,
IF((2-COUNTIF(OFFSET(C143,0,0,1,1),"外")-COUNTIF(OFFSET(C143,-10,BI132-1),"外"))&lt;=AH143,"達成","未"),
IF((2-COUNTIF(OFFSET(C143,0,MAX(5-WEEKDAY(C138,3),0),1,2),"外"))&lt;=AH143,"達成","未"))</f>
        <v>未</v>
      </c>
      <c r="AI144" s="54" t="str">
        <f ca="1">IF((2-COUNTIF(OFFSET($C143,0,$BI140+5,1,2),"外"))&lt;=AI143,"達成","未")</f>
        <v>未</v>
      </c>
      <c r="AJ144" s="54" t="str">
        <f ca="1">IF((2-COUNTIF(OFFSET($C143,0,$BI140+12,1,2),"外"))&lt;=AJ143,"達成","未")</f>
        <v>未</v>
      </c>
      <c r="AK144" s="54" t="str">
        <f ca="1">IF((2-COUNTIF(OFFSET($C143,0,$BI140+19,1,2),"外"))&lt;=AK143,"達成","未")</f>
        <v>未</v>
      </c>
      <c r="AL144" s="55" t="str">
        <f ca="1">IF((BI145+SIGN(BI140))&lt;5,"-",IF((2-COUNTIF(OFFSET($C143,0,$BI140+26,1,2),"外"))&lt;=AL143,"達成","未"))</f>
        <v>未</v>
      </c>
      <c r="AM144" s="163"/>
      <c r="AN144" s="164"/>
      <c r="AO144" s="165"/>
      <c r="AP144" s="166"/>
      <c r="AQ144" s="187"/>
      <c r="AR144" s="188">
        <f>COUNTIF(C145:AG146,"外")</f>
        <v>0</v>
      </c>
      <c r="AS144" s="190">
        <f ca="1">COUNTIF(OFFSET(C145,0,MAX(5-WEEKDAY(C138,3),0),1,MIN(7-WEEKDAY(C138,3),2)),"外")+COUNTIF(OFFSET(C145,0,MAX(5-WEEKDAY(C138,3),0)+7,1,2),"外")+COUNTIF(OFFSET(C145,0,MAX(5-WEEKDAY(C138,3),0)+14,1,2),"外")+COUNTIF(OFFSET(C145,0,MAX(5-WEEKDAY(C138,3),0)+21,1,2),"外")+IF(BI142-BI140&lt;27,0,COUNTIF(OFFSET(C145,0,BI140+26,1,MIN(7-BI143,2)),"外"))</f>
        <v>0</v>
      </c>
      <c r="AT144" s="186"/>
      <c r="AU144" s="156"/>
      <c r="AV144" s="170"/>
      <c r="AW144" s="156"/>
      <c r="AX144" s="170"/>
      <c r="AY144" s="170"/>
      <c r="AZ144" s="170"/>
      <c r="BA144" s="170"/>
      <c r="BB144" s="170"/>
      <c r="BC144" s="125"/>
      <c r="BD144" s="175"/>
      <c r="BE144" s="175"/>
      <c r="BF144" s="125"/>
      <c r="BG144" s="175"/>
      <c r="BH144" s="59" t="s">
        <v>112</v>
      </c>
      <c r="BI144" s="57">
        <f>SIGN(BI140)+SIGN(BI143)+BI145</f>
        <v>6</v>
      </c>
      <c r="BJ144" s="125"/>
      <c r="BK144" s="125"/>
    </row>
    <row r="145" spans="1:63" s="18" customFormat="1" ht="26.45" customHeight="1" outlineLevel="1">
      <c r="A145" s="52"/>
      <c r="B145" s="161" t="s">
        <v>137</v>
      </c>
      <c r="C145" s="123"/>
      <c r="D145" s="123"/>
      <c r="E145" s="123"/>
      <c r="F145" s="123"/>
      <c r="G145" s="123"/>
      <c r="H145" s="123"/>
      <c r="I145" s="123"/>
      <c r="J145" s="123"/>
      <c r="K145" s="123"/>
      <c r="L145" s="123"/>
      <c r="M145" s="123"/>
      <c r="N145" s="123"/>
      <c r="O145" s="123"/>
      <c r="P145" s="123"/>
      <c r="Q145" s="123"/>
      <c r="R145" s="123"/>
      <c r="S145" s="123"/>
      <c r="T145" s="123"/>
      <c r="U145" s="123"/>
      <c r="V145" s="123"/>
      <c r="W145" s="123"/>
      <c r="X145" s="123"/>
      <c r="Y145" s="123"/>
      <c r="Z145" s="123"/>
      <c r="AA145" s="123"/>
      <c r="AB145" s="123"/>
      <c r="AC145" s="123"/>
      <c r="AD145" s="123"/>
      <c r="AE145" s="123"/>
      <c r="AF145" s="123"/>
      <c r="AG145" s="143"/>
      <c r="AH145" s="53">
        <f ca="1">IF(BI140=7,COUNTIF(OFFSET($C145,0,0,1,$BI140),"○")+COUNTIF(OFFSET($C145,0,$BI140,1,7),"●"),COUNTIF(OFFSET($C145,0,0,1,$BI140),"○")+COUNTIF(OFFSET($C145,-10,DAY(EOMONTH(C138-1,0))-7+BI140,1,7-$BI140),"○")+COUNTIF(OFFSET(C145,0,BI140,1,7),"●"))</f>
        <v>0</v>
      </c>
      <c r="AI145" s="60">
        <f ca="1">COUNTIF(OFFSET($C145,0,$BI140,1,7),"○")+COUNTIF(OFFSET($C145,0,$BI140+7,1,7),"●")</f>
        <v>0</v>
      </c>
      <c r="AJ145" s="60">
        <f ca="1">COUNTIF(OFFSET($C145,0,$BI140+7,1,7),"○")+COUNTIF(OFFSET($C145,0,$BI140+14,1,7),"●")</f>
        <v>0</v>
      </c>
      <c r="AK145" s="60">
        <f ca="1">IF(BI145=3,COUNTIF(OFFSET($C145,0,$BI140+14,1,7),"○")+IFERROR(COUNTIF(OFFSET(C145,0,BI140+21,1,BI143),"●"),0)+COUNTIF(OFFSET(C145,10,0,1,7-BI143),"●"),COUNTIF(OFFSET($C145,0,$BI140+14,1,7),"○")+COUNTIF(OFFSET($C145,0,$BI140+21,1,7),"●"))</f>
        <v>0</v>
      </c>
      <c r="AL145" s="61">
        <f ca="1">IF((BI145+SIGN(BI140))&lt;5,"-",IF(BI143=0,COUNTIF(OFFSET(C145,0,BI140+21,1,7),"○")+COUNTIF(OFFSET(C145,10,0,1,7-BI143),"●"),COUNTIF(OFFSET(C145,0,BI140+21,1,7),"○")+COUNTIF(OFFSET(C145,0,BI140+28,1,BI143),"●")+COUNTIF(OFFSET(C145,10,1,7-BI143,),"●")))</f>
        <v>0</v>
      </c>
      <c r="AM145" s="145">
        <f>BA140</f>
        <v>0</v>
      </c>
      <c r="AN145" s="147">
        <f>IF(AW140=0,"対象外",AM145/AW140)</f>
        <v>0</v>
      </c>
      <c r="AO145" s="149" t="str">
        <f ca="1">IF(AW140=0,"対象外",IF(AM145/AW140&gt;=0.285,"達成",IF(AM145&gt;=BG143,"達成※","未")))</f>
        <v>未</v>
      </c>
      <c r="AP145" s="151">
        <f>BB140</f>
        <v>38</v>
      </c>
      <c r="AQ145" s="153">
        <f>IFERROR(AP145/AX140,"")</f>
        <v>0.10106382978723404</v>
      </c>
      <c r="AR145" s="189"/>
      <c r="AS145" s="191"/>
      <c r="AT145" s="186"/>
      <c r="AU145" s="157"/>
      <c r="AV145" s="170"/>
      <c r="AW145" s="157"/>
      <c r="AX145" s="170"/>
      <c r="AY145" s="170"/>
      <c r="AZ145" s="170"/>
      <c r="BA145" s="170"/>
      <c r="BB145" s="170"/>
      <c r="BC145" s="125"/>
      <c r="BD145" s="176"/>
      <c r="BE145" s="176"/>
      <c r="BF145" s="125"/>
      <c r="BG145" s="176"/>
      <c r="BH145" s="63" t="s">
        <v>111</v>
      </c>
      <c r="BI145" s="64">
        <f>ROUNDDOWN((BI142-BI140)/7,0)</f>
        <v>4</v>
      </c>
      <c r="BJ145" s="125"/>
      <c r="BK145" s="125"/>
    </row>
    <row r="146" spans="1:63" s="18" customFormat="1" ht="14.25" outlineLevel="1" thickBot="1">
      <c r="A146" s="52"/>
      <c r="B146" s="162"/>
      <c r="C146" s="142"/>
      <c r="D146" s="142"/>
      <c r="E146" s="142"/>
      <c r="F146" s="142"/>
      <c r="G146" s="142"/>
      <c r="H146" s="142"/>
      <c r="I146" s="142"/>
      <c r="J146" s="142"/>
      <c r="K146" s="142"/>
      <c r="L146" s="142"/>
      <c r="M146" s="142"/>
      <c r="N146" s="142"/>
      <c r="O146" s="142"/>
      <c r="P146" s="142"/>
      <c r="Q146" s="142"/>
      <c r="R146" s="142"/>
      <c r="S146" s="142"/>
      <c r="T146" s="142"/>
      <c r="U146" s="142"/>
      <c r="V146" s="142"/>
      <c r="W146" s="142"/>
      <c r="X146" s="142"/>
      <c r="Y146" s="142"/>
      <c r="Z146" s="142"/>
      <c r="AA146" s="142"/>
      <c r="AB146" s="142"/>
      <c r="AC146" s="142"/>
      <c r="AD146" s="142"/>
      <c r="AE146" s="142"/>
      <c r="AF146" s="142"/>
      <c r="AG146" s="144"/>
      <c r="AH146" s="77" t="str">
        <f ca="1">IF(BI140=1,
IF((2-COUNTIF(OFFSET(C145,0,0,1,1),"外")-COUNTIF(OFFSET(C145,-10,BI132-1),"外"))&lt;=AH145,"達成","未"),
IF((2-COUNTIF(OFFSET(C145,0,MAX(5-WEEKDAY(C138,3),0),1,2),"外"))&lt;=AH145,"達成","未"))</f>
        <v>未</v>
      </c>
      <c r="AI146" s="66" t="str">
        <f ca="1">IF((2-COUNTIF(OFFSET($C145,0,$BI140+5,1,2),"外"))&lt;=AI145,"達成","未")</f>
        <v>未</v>
      </c>
      <c r="AJ146" s="66" t="str">
        <f ca="1">IF((2-COUNTIF(OFFSET($C145,0,$BI140+12,1,2),"外"))&lt;=AJ145,"達成","未")</f>
        <v>未</v>
      </c>
      <c r="AK146" s="66" t="str">
        <f ca="1">IF((2-COUNTIF(OFFSET($C145,0,$BI140+19,1,2),"外"))&lt;=AK145,"達成","未")</f>
        <v>未</v>
      </c>
      <c r="AL146" s="67" t="str">
        <f ca="1">IF((BI145+SIGN(BI140))&lt;5,"-",IF((2-COUNTIF(OFFSET($C145,0,$BI140+26,1,2),"外"))&lt;=AL145,"達成","未"))</f>
        <v>未</v>
      </c>
      <c r="AM146" s="146"/>
      <c r="AN146" s="148"/>
      <c r="AO146" s="150"/>
      <c r="AP146" s="152"/>
      <c r="AQ146" s="154"/>
      <c r="AR146" s="68"/>
      <c r="AS146" s="68"/>
      <c r="AT146" s="22"/>
      <c r="AU146" s="22"/>
      <c r="AV146" s="22"/>
      <c r="AW146" s="22"/>
      <c r="AX146" s="22"/>
      <c r="AY146" s="22"/>
      <c r="AZ146" s="22"/>
      <c r="BA146" s="22"/>
      <c r="BB146" s="22"/>
      <c r="BC146" s="69"/>
      <c r="BD146" s="69"/>
      <c r="BE146" s="69"/>
      <c r="BF146" s="69"/>
      <c r="BG146" s="69"/>
      <c r="BH146" s="69"/>
      <c r="BI146" s="69"/>
      <c r="BJ146" s="69"/>
    </row>
    <row r="147" spans="1:63" s="18" customFormat="1" ht="14.25" outlineLevel="1" thickBot="1">
      <c r="A147" s="12"/>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c r="AC147" s="14"/>
      <c r="AD147" s="14"/>
      <c r="AE147" s="14"/>
      <c r="AF147" s="14"/>
      <c r="AG147" s="14"/>
      <c r="AH147" s="15"/>
      <c r="AI147" s="15"/>
      <c r="AJ147" s="15"/>
      <c r="AK147" s="15"/>
      <c r="AL147" s="15"/>
      <c r="AM147" s="15"/>
      <c r="AN147" s="15"/>
      <c r="AO147" s="15"/>
      <c r="AP147" s="15"/>
      <c r="AQ147" s="15"/>
      <c r="AR147" s="15"/>
      <c r="AS147" s="15"/>
      <c r="AT147" s="16"/>
      <c r="AU147" s="16"/>
      <c r="AV147" s="16"/>
      <c r="AW147" s="16"/>
      <c r="AX147" s="16"/>
      <c r="AY147" s="16"/>
      <c r="AZ147" s="16"/>
      <c r="BA147" s="16"/>
      <c r="BB147" s="16"/>
    </row>
    <row r="148" spans="1:63" s="18" customFormat="1" ht="12.95" customHeight="1" outlineLevel="1">
      <c r="A148" s="12"/>
      <c r="B148" s="29" t="s">
        <v>0</v>
      </c>
      <c r="C148" s="207">
        <f>DATE(YEAR(C138),MONTH(C138)+1,DAY(C138))</f>
        <v>46357</v>
      </c>
      <c r="D148" s="207"/>
      <c r="E148" s="207"/>
      <c r="F148" s="207"/>
      <c r="G148" s="207"/>
      <c r="H148" s="207"/>
      <c r="I148" s="207"/>
      <c r="J148" s="207"/>
      <c r="K148" s="207"/>
      <c r="L148" s="207"/>
      <c r="M148" s="207"/>
      <c r="N148" s="207"/>
      <c r="O148" s="207"/>
      <c r="P148" s="207"/>
      <c r="Q148" s="207"/>
      <c r="R148" s="207"/>
      <c r="S148" s="207"/>
      <c r="T148" s="207"/>
      <c r="U148" s="207"/>
      <c r="V148" s="207"/>
      <c r="W148" s="207"/>
      <c r="X148" s="207"/>
      <c r="Y148" s="207"/>
      <c r="Z148" s="207"/>
      <c r="AA148" s="207"/>
      <c r="AB148" s="207"/>
      <c r="AC148" s="207"/>
      <c r="AD148" s="207"/>
      <c r="AE148" s="207"/>
      <c r="AF148" s="207"/>
      <c r="AG148" s="208"/>
      <c r="AH148" s="256" t="s">
        <v>135</v>
      </c>
      <c r="AI148" s="257"/>
      <c r="AJ148" s="257"/>
      <c r="AK148" s="257"/>
      <c r="AL148" s="258"/>
      <c r="AM148" s="215" t="s">
        <v>50</v>
      </c>
      <c r="AN148" s="216"/>
      <c r="AO148" s="217"/>
      <c r="AP148" s="221" t="s">
        <v>11</v>
      </c>
      <c r="AQ148" s="222"/>
      <c r="AR148" s="199" t="s">
        <v>113</v>
      </c>
      <c r="AS148" s="202" t="s">
        <v>114</v>
      </c>
      <c r="AT148" s="205" t="s">
        <v>15</v>
      </c>
      <c r="AU148" s="155" t="s">
        <v>115</v>
      </c>
      <c r="AV148" s="197" t="s">
        <v>116</v>
      </c>
      <c r="AW148" s="155" t="s">
        <v>118</v>
      </c>
      <c r="AX148" s="197" t="s">
        <v>117</v>
      </c>
      <c r="AY148" s="155" t="s">
        <v>80</v>
      </c>
      <c r="AZ148" s="155" t="s">
        <v>81</v>
      </c>
      <c r="BA148" s="30" t="s">
        <v>82</v>
      </c>
      <c r="BB148" s="30" t="s">
        <v>83</v>
      </c>
      <c r="BC148" s="170" t="s">
        <v>52</v>
      </c>
      <c r="BD148" s="197" t="s">
        <v>119</v>
      </c>
      <c r="BE148" s="197" t="s">
        <v>120</v>
      </c>
      <c r="BF148" s="170" t="s">
        <v>121</v>
      </c>
      <c r="BG148" s="170" t="s">
        <v>122</v>
      </c>
      <c r="BH148" s="31"/>
      <c r="BI148" s="192" t="s">
        <v>100</v>
      </c>
      <c r="BJ148" s="170" t="s">
        <v>61</v>
      </c>
      <c r="BK148" s="125" t="s">
        <v>89</v>
      </c>
    </row>
    <row r="149" spans="1:63" s="18" customFormat="1" outlineLevel="1">
      <c r="A149" s="12"/>
      <c r="B149" s="32" t="s">
        <v>1</v>
      </c>
      <c r="C149" s="33">
        <f>DATE(YEAR(C148),MONTH(C148),DAY(C148))</f>
        <v>46357</v>
      </c>
      <c r="D149" s="33">
        <f>IF(MONTH(DATE(YEAR(C149),MONTH(C149),DAY(C149)+1))=MONTH($C148),DATE(YEAR(C149),MONTH(C149),DAY(C149)+1),"")</f>
        <v>46358</v>
      </c>
      <c r="E149" s="33">
        <f t="shared" ref="E149:AG149" si="29">IF(MONTH(DATE(YEAR(D149),MONTH(D149),DAY(D149)+1))=MONTH($C148),DATE(YEAR(D149),MONTH(D149),DAY(D149)+1),"")</f>
        <v>46359</v>
      </c>
      <c r="F149" s="33">
        <f t="shared" si="29"/>
        <v>46360</v>
      </c>
      <c r="G149" s="33">
        <f t="shared" si="29"/>
        <v>46361</v>
      </c>
      <c r="H149" s="33">
        <f t="shared" si="29"/>
        <v>46362</v>
      </c>
      <c r="I149" s="33">
        <f t="shared" si="29"/>
        <v>46363</v>
      </c>
      <c r="J149" s="33">
        <f t="shared" si="29"/>
        <v>46364</v>
      </c>
      <c r="K149" s="33">
        <f t="shared" si="29"/>
        <v>46365</v>
      </c>
      <c r="L149" s="33">
        <f t="shared" si="29"/>
        <v>46366</v>
      </c>
      <c r="M149" s="33">
        <f t="shared" si="29"/>
        <v>46367</v>
      </c>
      <c r="N149" s="33">
        <f t="shared" si="29"/>
        <v>46368</v>
      </c>
      <c r="O149" s="33">
        <f t="shared" si="29"/>
        <v>46369</v>
      </c>
      <c r="P149" s="33">
        <f t="shared" si="29"/>
        <v>46370</v>
      </c>
      <c r="Q149" s="33">
        <f t="shared" si="29"/>
        <v>46371</v>
      </c>
      <c r="R149" s="33">
        <f t="shared" si="29"/>
        <v>46372</v>
      </c>
      <c r="S149" s="33">
        <f t="shared" si="29"/>
        <v>46373</v>
      </c>
      <c r="T149" s="33">
        <f t="shared" si="29"/>
        <v>46374</v>
      </c>
      <c r="U149" s="33">
        <f t="shared" si="29"/>
        <v>46375</v>
      </c>
      <c r="V149" s="33">
        <f t="shared" si="29"/>
        <v>46376</v>
      </c>
      <c r="W149" s="33">
        <f t="shared" si="29"/>
        <v>46377</v>
      </c>
      <c r="X149" s="33">
        <f t="shared" si="29"/>
        <v>46378</v>
      </c>
      <c r="Y149" s="33">
        <f t="shared" si="29"/>
        <v>46379</v>
      </c>
      <c r="Z149" s="33">
        <f t="shared" si="29"/>
        <v>46380</v>
      </c>
      <c r="AA149" s="33">
        <f t="shared" si="29"/>
        <v>46381</v>
      </c>
      <c r="AB149" s="33">
        <f t="shared" si="29"/>
        <v>46382</v>
      </c>
      <c r="AC149" s="33">
        <f t="shared" si="29"/>
        <v>46383</v>
      </c>
      <c r="AD149" s="33">
        <f t="shared" si="29"/>
        <v>46384</v>
      </c>
      <c r="AE149" s="33">
        <f t="shared" si="29"/>
        <v>46385</v>
      </c>
      <c r="AF149" s="33">
        <f t="shared" si="29"/>
        <v>46386</v>
      </c>
      <c r="AG149" s="74">
        <f t="shared" si="29"/>
        <v>46387</v>
      </c>
      <c r="AH149" s="259"/>
      <c r="AI149" s="260"/>
      <c r="AJ149" s="260"/>
      <c r="AK149" s="260"/>
      <c r="AL149" s="261"/>
      <c r="AM149" s="218"/>
      <c r="AN149" s="219"/>
      <c r="AO149" s="220"/>
      <c r="AP149" s="223"/>
      <c r="AQ149" s="224"/>
      <c r="AR149" s="200"/>
      <c r="AS149" s="203"/>
      <c r="AT149" s="206"/>
      <c r="AU149" s="157"/>
      <c r="AV149" s="137"/>
      <c r="AW149" s="157"/>
      <c r="AX149" s="137"/>
      <c r="AY149" s="157"/>
      <c r="AZ149" s="157"/>
      <c r="BA149" s="35" t="s">
        <v>78</v>
      </c>
      <c r="BB149" s="35" t="s">
        <v>79</v>
      </c>
      <c r="BC149" s="170"/>
      <c r="BD149" s="198"/>
      <c r="BE149" s="198"/>
      <c r="BF149" s="125"/>
      <c r="BG149" s="125"/>
      <c r="BH149" s="36"/>
      <c r="BI149" s="193"/>
      <c r="BJ149" s="170"/>
      <c r="BK149" s="125"/>
    </row>
    <row r="150" spans="1:63" s="18" customFormat="1" ht="12.95" customHeight="1" outlineLevel="1">
      <c r="A150" s="12"/>
      <c r="B150" s="32" t="s">
        <v>2</v>
      </c>
      <c r="C150" s="37" t="str">
        <f t="shared" ref="C150:AG150" si="30">TEXT(C149,"aaa")</f>
        <v>火</v>
      </c>
      <c r="D150" s="37" t="str">
        <f t="shared" si="30"/>
        <v>水</v>
      </c>
      <c r="E150" s="37" t="str">
        <f t="shared" si="30"/>
        <v>木</v>
      </c>
      <c r="F150" s="37" t="str">
        <f t="shared" si="30"/>
        <v>金</v>
      </c>
      <c r="G150" s="37" t="str">
        <f t="shared" si="30"/>
        <v>土</v>
      </c>
      <c r="H150" s="37" t="str">
        <f t="shared" si="30"/>
        <v>日</v>
      </c>
      <c r="I150" s="37" t="str">
        <f t="shared" si="30"/>
        <v>月</v>
      </c>
      <c r="J150" s="37" t="str">
        <f t="shared" si="30"/>
        <v>火</v>
      </c>
      <c r="K150" s="37" t="str">
        <f t="shared" si="30"/>
        <v>水</v>
      </c>
      <c r="L150" s="37" t="str">
        <f t="shared" si="30"/>
        <v>木</v>
      </c>
      <c r="M150" s="37" t="str">
        <f t="shared" si="30"/>
        <v>金</v>
      </c>
      <c r="N150" s="37" t="str">
        <f t="shared" si="30"/>
        <v>土</v>
      </c>
      <c r="O150" s="37" t="str">
        <f t="shared" si="30"/>
        <v>日</v>
      </c>
      <c r="P150" s="37" t="str">
        <f t="shared" si="30"/>
        <v>月</v>
      </c>
      <c r="Q150" s="37" t="str">
        <f t="shared" si="30"/>
        <v>火</v>
      </c>
      <c r="R150" s="37" t="str">
        <f t="shared" si="30"/>
        <v>水</v>
      </c>
      <c r="S150" s="37" t="str">
        <f t="shared" si="30"/>
        <v>木</v>
      </c>
      <c r="T150" s="37" t="str">
        <f t="shared" si="30"/>
        <v>金</v>
      </c>
      <c r="U150" s="37" t="str">
        <f t="shared" si="30"/>
        <v>土</v>
      </c>
      <c r="V150" s="37" t="str">
        <f t="shared" si="30"/>
        <v>日</v>
      </c>
      <c r="W150" s="37" t="str">
        <f t="shared" si="30"/>
        <v>月</v>
      </c>
      <c r="X150" s="37" t="str">
        <f t="shared" si="30"/>
        <v>火</v>
      </c>
      <c r="Y150" s="37" t="str">
        <f t="shared" si="30"/>
        <v>水</v>
      </c>
      <c r="Z150" s="37" t="str">
        <f t="shared" si="30"/>
        <v>木</v>
      </c>
      <c r="AA150" s="37" t="str">
        <f t="shared" si="30"/>
        <v>金</v>
      </c>
      <c r="AB150" s="37" t="str">
        <f t="shared" si="30"/>
        <v>土</v>
      </c>
      <c r="AC150" s="37" t="str">
        <f t="shared" si="30"/>
        <v>日</v>
      </c>
      <c r="AD150" s="37" t="str">
        <f t="shared" si="30"/>
        <v>月</v>
      </c>
      <c r="AE150" s="37" t="str">
        <f t="shared" si="30"/>
        <v>火</v>
      </c>
      <c r="AF150" s="37" t="str">
        <f t="shared" si="30"/>
        <v>水</v>
      </c>
      <c r="AG150" s="75" t="str">
        <f t="shared" si="30"/>
        <v>木</v>
      </c>
      <c r="AH150" s="194" t="s">
        <v>90</v>
      </c>
      <c r="AI150" s="195" t="s">
        <v>91</v>
      </c>
      <c r="AJ150" s="195" t="s">
        <v>92</v>
      </c>
      <c r="AK150" s="195" t="s">
        <v>93</v>
      </c>
      <c r="AL150" s="196" t="s">
        <v>94</v>
      </c>
      <c r="AM150" s="177" t="s">
        <v>44</v>
      </c>
      <c r="AN150" s="178" t="s">
        <v>12</v>
      </c>
      <c r="AO150" s="179" t="s">
        <v>51</v>
      </c>
      <c r="AP150" s="180" t="s">
        <v>44</v>
      </c>
      <c r="AQ150" s="183" t="s">
        <v>13</v>
      </c>
      <c r="AR150" s="201"/>
      <c r="AS150" s="204"/>
      <c r="AT150" s="186">
        <f>COUNT(C149:AG149)</f>
        <v>31</v>
      </c>
      <c r="AU150" s="155">
        <f>AT150-AR152</f>
        <v>31</v>
      </c>
      <c r="AV150" s="170">
        <f>SUM(AU$8:AU153)</f>
        <v>407</v>
      </c>
      <c r="AW150" s="155">
        <f>AT150-AR154</f>
        <v>31</v>
      </c>
      <c r="AX150" s="170">
        <f>SUM(AW$8:AW153)</f>
        <v>407</v>
      </c>
      <c r="AY150" s="170">
        <f>COUNTIF(C153:AG153,"○")+COUNTIF(C153:AG153,"●")</f>
        <v>0</v>
      </c>
      <c r="AZ150" s="170">
        <f>SUM(AY$9:AY154)</f>
        <v>38</v>
      </c>
      <c r="BA150" s="170">
        <f>COUNTIF(C155:AG155,"○")+COUNTIF(C155:AG155,"●")</f>
        <v>0</v>
      </c>
      <c r="BB150" s="170">
        <f>SUM(BA$10:BA155)</f>
        <v>38</v>
      </c>
      <c r="BC150" s="125">
        <f>COUNTIF(C150:AG150,"土")+COUNTIF(C150:AG150,"日")</f>
        <v>8</v>
      </c>
      <c r="BD150" s="137"/>
      <c r="BE150" s="137"/>
      <c r="BF150" s="125" t="str">
        <f ca="1">IF(OR(BD151/AU150&lt;0.285,BD151=0),"特例","特例なし")</f>
        <v>特例</v>
      </c>
      <c r="BG150" s="125" t="str">
        <f ca="1">IF(OR(BE151/AW150&lt;0.285,BE151=0),"特例","特例なし")</f>
        <v>特例</v>
      </c>
      <c r="BH150" s="171" t="s">
        <v>108</v>
      </c>
      <c r="BI150" s="232">
        <f>ABS(IF(WEEKDAY(C148,3)=0,7,WEEKDAY(C148,3)-7))</f>
        <v>6</v>
      </c>
      <c r="BJ150" s="125">
        <f ca="1">IF($AO$340="計画",IF(AU150=0,1,IF(AO153="達成",1,IF(AO153="達成※",1,0))),IF(AW150=0,1,IF(AO155="達成",1,IF(AO155="達成※",1,0))))</f>
        <v>0</v>
      </c>
      <c r="BK150" s="125">
        <f ca="1">IF($AO$340="計画",IF(COUNTIF(AH154:AL154,"未")=0,1,0),IF(COUNTIF(AH156:AL156,"未")=0,1,0))</f>
        <v>0</v>
      </c>
    </row>
    <row r="151" spans="1:63" s="18" customFormat="1" ht="28.5" outlineLevel="1">
      <c r="A151" s="12"/>
      <c r="B151" s="169" t="s">
        <v>3</v>
      </c>
      <c r="C151" s="167" t="str">
        <f>IFERROR(VLOOKUP(C149,祝日一覧!$A:$C,3,FALSE),"")</f>
        <v/>
      </c>
      <c r="D151" s="167" t="str">
        <f>IFERROR(VLOOKUP(D149,祝日一覧!$A:$C,3,FALSE),"")</f>
        <v/>
      </c>
      <c r="E151" s="167" t="str">
        <f>IFERROR(VLOOKUP(E149,祝日一覧!$A:$C,3,FALSE),"")</f>
        <v/>
      </c>
      <c r="F151" s="167" t="str">
        <f>IFERROR(VLOOKUP(F149,祝日一覧!$A:$C,3,FALSE),"")</f>
        <v/>
      </c>
      <c r="G151" s="167" t="str">
        <f>IFERROR(VLOOKUP(G149,祝日一覧!$A:$C,3,FALSE),"")</f>
        <v/>
      </c>
      <c r="H151" s="167" t="str">
        <f>IFERROR(VLOOKUP(H149,祝日一覧!$A:$C,3,FALSE),"")</f>
        <v/>
      </c>
      <c r="I151" s="167" t="str">
        <f>IFERROR(VLOOKUP(I149,祝日一覧!$A:$C,3,FALSE),"")</f>
        <v/>
      </c>
      <c r="J151" s="167" t="str">
        <f>IFERROR(VLOOKUP(J149,祝日一覧!$A:$C,3,FALSE),"")</f>
        <v/>
      </c>
      <c r="K151" s="167" t="str">
        <f>IFERROR(VLOOKUP(K149,祝日一覧!$A:$C,3,FALSE),"")</f>
        <v/>
      </c>
      <c r="L151" s="167" t="str">
        <f>IFERROR(VLOOKUP(L149,祝日一覧!$A:$C,3,FALSE),"")</f>
        <v/>
      </c>
      <c r="M151" s="167" t="str">
        <f>IFERROR(VLOOKUP(M149,祝日一覧!$A:$C,3,FALSE),"")</f>
        <v/>
      </c>
      <c r="N151" s="167" t="str">
        <f>IFERROR(VLOOKUP(N149,祝日一覧!$A:$C,3,FALSE),"")</f>
        <v/>
      </c>
      <c r="O151" s="167" t="str">
        <f>IFERROR(VLOOKUP(O149,祝日一覧!$A:$C,3,FALSE),"")</f>
        <v/>
      </c>
      <c r="P151" s="167" t="str">
        <f>IFERROR(VLOOKUP(P149,祝日一覧!$A:$C,3,FALSE),"")</f>
        <v/>
      </c>
      <c r="Q151" s="167" t="str">
        <f>IFERROR(VLOOKUP(Q149,祝日一覧!$A:$C,3,FALSE),"")</f>
        <v/>
      </c>
      <c r="R151" s="167" t="str">
        <f>IFERROR(VLOOKUP(R149,祝日一覧!$A:$C,3,FALSE),"")</f>
        <v/>
      </c>
      <c r="S151" s="167" t="str">
        <f>IFERROR(VLOOKUP(S149,祝日一覧!$A:$C,3,FALSE),"")</f>
        <v/>
      </c>
      <c r="T151" s="167" t="str">
        <f>IFERROR(VLOOKUP(T149,祝日一覧!$A:$C,3,FALSE),"")</f>
        <v/>
      </c>
      <c r="U151" s="167" t="str">
        <f>IFERROR(VLOOKUP(U149,祝日一覧!$A:$C,3,FALSE),"")</f>
        <v/>
      </c>
      <c r="V151" s="167" t="str">
        <f>IFERROR(VLOOKUP(V149,祝日一覧!$A:$C,3,FALSE),"")</f>
        <v/>
      </c>
      <c r="W151" s="167" t="str">
        <f>IFERROR(VLOOKUP(W149,祝日一覧!$A:$C,3,FALSE),"")</f>
        <v/>
      </c>
      <c r="X151" s="167" t="str">
        <f>IFERROR(VLOOKUP(X149,祝日一覧!$A:$C,3,FALSE),"")</f>
        <v/>
      </c>
      <c r="Y151" s="167" t="str">
        <f>IFERROR(VLOOKUP(Y149,祝日一覧!$A:$C,3,FALSE),"")</f>
        <v/>
      </c>
      <c r="Z151" s="167" t="str">
        <f>IFERROR(VLOOKUP(Z149,祝日一覧!$A:$C,3,FALSE),"")</f>
        <v/>
      </c>
      <c r="AA151" s="167" t="str">
        <f>IFERROR(VLOOKUP(AA149,祝日一覧!$A:$C,3,FALSE),"")</f>
        <v/>
      </c>
      <c r="AB151" s="167" t="str">
        <f>IFERROR(VLOOKUP(AB149,祝日一覧!$A:$C,3,FALSE),"")</f>
        <v/>
      </c>
      <c r="AC151" s="167" t="str">
        <f>IFERROR(VLOOKUP(AC149,祝日一覧!$A:$C,3,FALSE),"")</f>
        <v/>
      </c>
      <c r="AD151" s="167" t="str">
        <f>IFERROR(VLOOKUP(AD149,祝日一覧!$A:$C,3,FALSE),"")</f>
        <v/>
      </c>
      <c r="AE151" s="167" t="str">
        <f>IFERROR(VLOOKUP(AE149,祝日一覧!$A:$C,3,FALSE),"")</f>
        <v>年末年始休暇</v>
      </c>
      <c r="AF151" s="167" t="str">
        <f>IFERROR(VLOOKUP(AF149,祝日一覧!$A:$C,3,FALSE),"")</f>
        <v>年末年始休暇</v>
      </c>
      <c r="AG151" s="168" t="str">
        <f>IFERROR(VLOOKUP(AG149,祝日一覧!$A:$C,3,FALSE),"")</f>
        <v>年末年始休暇</v>
      </c>
      <c r="AH151" s="194"/>
      <c r="AI151" s="195"/>
      <c r="AJ151" s="195"/>
      <c r="AK151" s="195"/>
      <c r="AL151" s="196"/>
      <c r="AM151" s="177"/>
      <c r="AN151" s="178"/>
      <c r="AO151" s="179"/>
      <c r="AP151" s="181"/>
      <c r="AQ151" s="184"/>
      <c r="AR151" s="39" t="s">
        <v>84</v>
      </c>
      <c r="AS151" s="40" t="s">
        <v>84</v>
      </c>
      <c r="AT151" s="186"/>
      <c r="AU151" s="156"/>
      <c r="AV151" s="170"/>
      <c r="AW151" s="156"/>
      <c r="AX151" s="170"/>
      <c r="AY151" s="170"/>
      <c r="AZ151" s="170"/>
      <c r="BA151" s="170"/>
      <c r="BB151" s="170"/>
      <c r="BC151" s="125"/>
      <c r="BD151" s="174">
        <f ca="1">BC150-AS152</f>
        <v>8</v>
      </c>
      <c r="BE151" s="174">
        <f ca="1">BC150-AS154</f>
        <v>8</v>
      </c>
      <c r="BF151" s="125"/>
      <c r="BG151" s="125"/>
      <c r="BH151" s="172"/>
      <c r="BI151" s="232">
        <f>WEEKDAY(C147,3)</f>
        <v>5</v>
      </c>
      <c r="BJ151" s="125"/>
      <c r="BK151" s="125"/>
    </row>
    <row r="152" spans="1:63" s="18" customFormat="1" ht="54" outlineLevel="1">
      <c r="A152" s="43"/>
      <c r="B152" s="169"/>
      <c r="C152" s="167"/>
      <c r="D152" s="167"/>
      <c r="E152" s="167"/>
      <c r="F152" s="167"/>
      <c r="G152" s="167"/>
      <c r="H152" s="167"/>
      <c r="I152" s="167"/>
      <c r="J152" s="167"/>
      <c r="K152" s="167"/>
      <c r="L152" s="167"/>
      <c r="M152" s="167"/>
      <c r="N152" s="167"/>
      <c r="O152" s="167"/>
      <c r="P152" s="167"/>
      <c r="Q152" s="167"/>
      <c r="R152" s="167"/>
      <c r="S152" s="167"/>
      <c r="T152" s="167"/>
      <c r="U152" s="167"/>
      <c r="V152" s="167"/>
      <c r="W152" s="167"/>
      <c r="X152" s="167"/>
      <c r="Y152" s="167"/>
      <c r="Z152" s="167"/>
      <c r="AA152" s="167"/>
      <c r="AB152" s="167"/>
      <c r="AC152" s="167"/>
      <c r="AD152" s="167"/>
      <c r="AE152" s="167"/>
      <c r="AF152" s="167"/>
      <c r="AG152" s="168"/>
      <c r="AH152" s="86" t="str">
        <f>IF($BI150=7,DBCS(1&amp;"日～"&amp;7&amp;"日"),DBCS("前"&amp;DAY(EOMONTH($C148-1,0))-6+$BI150&amp;"日～"&amp;$BI150&amp;"日"))</f>
        <v>前３０日～６日</v>
      </c>
      <c r="AI152" s="45" t="str">
        <f>DBCS($BI150+1&amp;"日～"&amp;$BI150+7&amp;"日")</f>
        <v>７日～１３日</v>
      </c>
      <c r="AJ152" s="45" t="str">
        <f>DBCS($BI150+8&amp;"日～"&amp;$BI150+14&amp;"日")</f>
        <v>１４日～２０日</v>
      </c>
      <c r="AK152" s="45" t="str">
        <f>DBCS($BI150+15&amp;"日～"&amp;$BI150+21&amp;"日")</f>
        <v>２１日～２７日</v>
      </c>
      <c r="AL152" s="46" t="str">
        <f>IF(AND(BI150=7,BI153=0),"-",IF($BI155=3,"-",DBCS($BI150+22&amp;"日～"&amp;$BI150+28&amp;"日")))</f>
        <v>-</v>
      </c>
      <c r="AM152" s="177"/>
      <c r="AN152" s="178"/>
      <c r="AO152" s="179"/>
      <c r="AP152" s="182"/>
      <c r="AQ152" s="185"/>
      <c r="AR152" s="39">
        <f>COUNTIF(C153:AG154,"外")</f>
        <v>0</v>
      </c>
      <c r="AS152" s="40">
        <f ca="1">COUNTIF(OFFSET(C153,0,MAX(5-WEEKDAY(C148,3),0),1,MIN(7-WEEKDAY(C148,3),2)),"外")+COUNTIF(OFFSET(C153,0,MAX(5-WEEKDAY(C148,3),0)+7,1,2),"外")+COUNTIF(OFFSET(C153,0,MAX(5-WEEKDAY(C148,3),0)+14,1,2),"外")+COUNTIF(OFFSET(C153,0,MAX(5-WEEKDAY(C148,3),0)+21,1,2),"外")+IF(BI152-BI150&lt;27,0,COUNTIF(OFFSET(C153,0,BI150+26,1,MIN(7-BI153,2)),"外"))</f>
        <v>0</v>
      </c>
      <c r="AT152" s="186"/>
      <c r="AU152" s="156"/>
      <c r="AV152" s="170"/>
      <c r="AW152" s="156"/>
      <c r="AX152" s="170"/>
      <c r="AY152" s="170"/>
      <c r="AZ152" s="170"/>
      <c r="BA152" s="170"/>
      <c r="BB152" s="170"/>
      <c r="BC152" s="125"/>
      <c r="BD152" s="175"/>
      <c r="BE152" s="175"/>
      <c r="BF152" s="125"/>
      <c r="BG152" s="125"/>
      <c r="BH152" s="47" t="s">
        <v>109</v>
      </c>
      <c r="BI152" s="48">
        <f>DAY(EOMONTH(C148,0))</f>
        <v>31</v>
      </c>
      <c r="BJ152" s="125"/>
      <c r="BK152" s="125"/>
    </row>
    <row r="153" spans="1:63" s="18" customFormat="1" ht="26.45" customHeight="1" outlineLevel="1">
      <c r="A153" s="52"/>
      <c r="B153" s="161" t="s">
        <v>88</v>
      </c>
      <c r="C153" s="123"/>
      <c r="D153" s="123"/>
      <c r="E153" s="123"/>
      <c r="F153" s="123"/>
      <c r="G153" s="123"/>
      <c r="H153" s="123"/>
      <c r="I153" s="123"/>
      <c r="J153" s="123"/>
      <c r="K153" s="123"/>
      <c r="L153" s="123"/>
      <c r="M153" s="123"/>
      <c r="N153" s="123"/>
      <c r="O153" s="123"/>
      <c r="P153" s="123"/>
      <c r="Q153" s="123"/>
      <c r="R153" s="123"/>
      <c r="S153" s="123"/>
      <c r="T153" s="123"/>
      <c r="U153" s="123"/>
      <c r="V153" s="123"/>
      <c r="W153" s="123"/>
      <c r="X153" s="123"/>
      <c r="Y153" s="123"/>
      <c r="Z153" s="123"/>
      <c r="AA153" s="123"/>
      <c r="AB153" s="123"/>
      <c r="AC153" s="123"/>
      <c r="AD153" s="123"/>
      <c r="AE153" s="123"/>
      <c r="AF153" s="123"/>
      <c r="AG153" s="143"/>
      <c r="AH153" s="53">
        <f ca="1">IF(BI150=7,COUNTIF(OFFSET($C153,0,0,1,$BI150),"○")+COUNTIF(OFFSET($C153,0,$BI150,1,7),"●"),COUNTIF(OFFSET($C153,0,0,1,$BI150),"○")+COUNTIF(OFFSET($C153,-10,DAY(EOMONTH(C148-1,0))-7+BI150,1,7-$BI150),"○")+COUNTIF(OFFSET(C153,0,BI150,1,7),"●"))</f>
        <v>0</v>
      </c>
      <c r="AI153" s="54">
        <f ca="1">COUNTIF(OFFSET($C153,0,$BI150,1,7),"○")+COUNTIF(OFFSET($C153,0,$BI150+7,1,7),"●")</f>
        <v>0</v>
      </c>
      <c r="AJ153" s="54">
        <f ca="1">COUNTIF(OFFSET($C153,0,$BI150+7,1,7),"○")+COUNTIF(OFFSET($C153,0,$BI150+14,1,7),"●")</f>
        <v>0</v>
      </c>
      <c r="AK153" s="54">
        <f ca="1">IF(BI155=3,COUNTIF(OFFSET($C153,0,$BI150+14,1,7),"○")+IFERROR(COUNTIF(OFFSET(C153,0,BI150+21,1,BI153),"●"),0)+COUNTIF(OFFSET(C153,10,0,1,7-BI153),"●"),COUNTIF(OFFSET($C153,0,$BI150+14,1,7),"○")+COUNTIF(OFFSET($C153,0,$BI150+21,1,7),"●"))</f>
        <v>0</v>
      </c>
      <c r="AL153" s="55" t="str">
        <f ca="1">IF((BI155+SIGN(BI150))&lt;5,"-",IF(BI153=0,COUNTIF(OFFSET(C153,0,BI150+21,1,7),"○")+COUNTIF(OFFSET(C153,10,0,1,7-BI153),"●"),COUNTIF(OFFSET(C153,0,BI150+21,1,7),"○")+COUNTIF(OFFSET(C153,0,BI150+28,1,BI153),"●")+COUNTIF(OFFSET(C153,10,1,7-BI153,),"●")))</f>
        <v>-</v>
      </c>
      <c r="AM153" s="145">
        <f>AY150</f>
        <v>0</v>
      </c>
      <c r="AN153" s="147">
        <f>IF(AU150=0,"対象外",AM153/AU150)</f>
        <v>0</v>
      </c>
      <c r="AO153" s="149" t="str">
        <f ca="1">IF(AU150=0,"対象外",IF(AM153/AU150&gt;=0.285,"達成",IF(AM153&gt;=BF153,"達成※","未")))</f>
        <v>未</v>
      </c>
      <c r="AP153" s="151">
        <f>AZ150</f>
        <v>38</v>
      </c>
      <c r="AQ153" s="153">
        <f>IFERROR(AP153/AV150,"")</f>
        <v>9.3366093366093361E-2</v>
      </c>
      <c r="AR153" s="39" t="s">
        <v>85</v>
      </c>
      <c r="AS153" s="40" t="s">
        <v>85</v>
      </c>
      <c r="AT153" s="186"/>
      <c r="AU153" s="156"/>
      <c r="AV153" s="170"/>
      <c r="AW153" s="156"/>
      <c r="AX153" s="170"/>
      <c r="AY153" s="170"/>
      <c r="AZ153" s="170"/>
      <c r="BA153" s="170"/>
      <c r="BB153" s="170"/>
      <c r="BC153" s="125"/>
      <c r="BD153" s="175"/>
      <c r="BE153" s="175"/>
      <c r="BF153" s="125">
        <f ca="1">IF(OR(BD151/AU150&lt;0.285,BD151=0),BD151,"-")</f>
        <v>8</v>
      </c>
      <c r="BG153" s="174">
        <f ca="1">IF(OR(BE151/AW150&lt;0.285,BE151=0),BE151,"-")</f>
        <v>8</v>
      </c>
      <c r="BH153" s="56" t="s">
        <v>110</v>
      </c>
      <c r="BI153" s="57">
        <f>MOD(BI152-BI150,7)</f>
        <v>4</v>
      </c>
      <c r="BJ153" s="125"/>
      <c r="BK153" s="125"/>
    </row>
    <row r="154" spans="1:63" s="18" customFormat="1" ht="12.95" customHeight="1" outlineLevel="1">
      <c r="A154" s="52"/>
      <c r="B154" s="161"/>
      <c r="C154" s="123"/>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c r="Z154" s="123"/>
      <c r="AA154" s="123"/>
      <c r="AB154" s="123"/>
      <c r="AC154" s="123"/>
      <c r="AD154" s="123"/>
      <c r="AE154" s="123"/>
      <c r="AF154" s="123"/>
      <c r="AG154" s="143"/>
      <c r="AH154" s="58" t="str">
        <f ca="1">IF(BI150=1,
IF((2-COUNTIF(OFFSET(C153,0,0,1,1),"外")-COUNTIF(OFFSET(C153,-10,BI142-1),"外"))&lt;=AH153,"達成","未"),
IF((2-COUNTIF(OFFSET(C153,0,MAX(5-WEEKDAY(C148,3),0),1,2),"外"))&lt;=AH153,"達成","未"))</f>
        <v>未</v>
      </c>
      <c r="AI154" s="54" t="str">
        <f ca="1">IF((2-COUNTIF(OFFSET($C153,0,$BI150+5,1,2),"外"))&lt;=AI153,"達成","未")</f>
        <v>未</v>
      </c>
      <c r="AJ154" s="54" t="str">
        <f ca="1">IF((2-COUNTIF(OFFSET($C153,0,$BI150+12,1,2),"外"))&lt;=AJ153,"達成","未")</f>
        <v>未</v>
      </c>
      <c r="AK154" s="54" t="str">
        <f ca="1">IF((2-COUNTIF(OFFSET($C153,0,$BI150+19,1,2),"外"))&lt;=AK153,"達成","未")</f>
        <v>未</v>
      </c>
      <c r="AL154" s="55" t="str">
        <f ca="1">IF((BI155+SIGN(BI150))&lt;5,"-",IF((2-COUNTIF(OFFSET($C153,0,$BI150+26,1,2),"外"))&lt;=AL153,"達成","未"))</f>
        <v>-</v>
      </c>
      <c r="AM154" s="163"/>
      <c r="AN154" s="164"/>
      <c r="AO154" s="165"/>
      <c r="AP154" s="166"/>
      <c r="AQ154" s="187"/>
      <c r="AR154" s="188">
        <f>COUNTIF(C155:AG156,"外")</f>
        <v>0</v>
      </c>
      <c r="AS154" s="190">
        <f ca="1">COUNTIF(OFFSET(C155,0,MAX(5-WEEKDAY(C148,3),0),1,MIN(7-WEEKDAY(C148,3),2)),"外")+COUNTIF(OFFSET(C155,0,MAX(5-WEEKDAY(C148,3),0)+7,1,2),"外")+COUNTIF(OFFSET(C155,0,MAX(5-WEEKDAY(C148,3),0)+14,1,2),"外")+COUNTIF(OFFSET(C155,0,MAX(5-WEEKDAY(C148,3),0)+21,1,2),"外")+IF(BI152-BI150&lt;27,0,COUNTIF(OFFSET(C155,0,BI150+26,1,MIN(7-BI153,2)),"外"))</f>
        <v>0</v>
      </c>
      <c r="AT154" s="186"/>
      <c r="AU154" s="156"/>
      <c r="AV154" s="170"/>
      <c r="AW154" s="156"/>
      <c r="AX154" s="170"/>
      <c r="AY154" s="170"/>
      <c r="AZ154" s="170"/>
      <c r="BA154" s="170"/>
      <c r="BB154" s="170"/>
      <c r="BC154" s="125"/>
      <c r="BD154" s="175"/>
      <c r="BE154" s="175"/>
      <c r="BF154" s="125"/>
      <c r="BG154" s="175"/>
      <c r="BH154" s="59" t="s">
        <v>112</v>
      </c>
      <c r="BI154" s="57">
        <f>SIGN(BI150)+SIGN(BI153)+BI155</f>
        <v>5</v>
      </c>
      <c r="BJ154" s="125"/>
      <c r="BK154" s="125"/>
    </row>
    <row r="155" spans="1:63" s="18" customFormat="1" ht="26.45" customHeight="1" outlineLevel="1">
      <c r="A155" s="52"/>
      <c r="B155" s="161" t="s">
        <v>137</v>
      </c>
      <c r="C155" s="123"/>
      <c r="D155" s="123"/>
      <c r="E155" s="123"/>
      <c r="F155" s="123"/>
      <c r="G155" s="123"/>
      <c r="H155" s="123"/>
      <c r="I155" s="123"/>
      <c r="J155" s="123"/>
      <c r="K155" s="123"/>
      <c r="L155" s="123"/>
      <c r="M155" s="123"/>
      <c r="N155" s="123"/>
      <c r="O155" s="123"/>
      <c r="P155" s="123"/>
      <c r="Q155" s="123"/>
      <c r="R155" s="123"/>
      <c r="S155" s="123"/>
      <c r="T155" s="123"/>
      <c r="U155" s="123"/>
      <c r="V155" s="123"/>
      <c r="W155" s="123"/>
      <c r="X155" s="123"/>
      <c r="Y155" s="123"/>
      <c r="Z155" s="123"/>
      <c r="AA155" s="123"/>
      <c r="AB155" s="123"/>
      <c r="AC155" s="123"/>
      <c r="AD155" s="123"/>
      <c r="AE155" s="123"/>
      <c r="AF155" s="123"/>
      <c r="AG155" s="143"/>
      <c r="AH155" s="53">
        <f ca="1">IF(BI150=7,COUNTIF(OFFSET($C155,0,0,1,$BI150),"○")+COUNTIF(OFFSET($C155,0,$BI150,1,7),"●"),COUNTIF(OFFSET($C155,0,0,1,$BI150),"○")+COUNTIF(OFFSET($C155,-10,DAY(EOMONTH(C148-1,0))-7+BI150,1,7-$BI150),"○")+COUNTIF(OFFSET(C155,0,BI150,1,7),"●"))</f>
        <v>0</v>
      </c>
      <c r="AI155" s="60">
        <f ca="1">COUNTIF(OFFSET($C155,0,$BI150,1,7),"○")+COUNTIF(OFFSET($C155,0,$BI150+7,1,7),"●")</f>
        <v>0</v>
      </c>
      <c r="AJ155" s="60">
        <f ca="1">COUNTIF(OFFSET($C155,0,$BI150+7,1,7),"○")+COUNTIF(OFFSET($C155,0,$BI150+14,1,7),"●")</f>
        <v>0</v>
      </c>
      <c r="AK155" s="60">
        <f ca="1">IF(BI155=3,COUNTIF(OFFSET($C155,0,$BI150+14,1,7),"○")+IFERROR(COUNTIF(OFFSET(C155,0,BI150+21,1,BI153),"●"),0)+COUNTIF(OFFSET(C155,10,0,1,7-BI153),"●"),COUNTIF(OFFSET($C155,0,$BI150+14,1,7),"○")+COUNTIF(OFFSET($C155,0,$BI150+21,1,7),"●"))</f>
        <v>0</v>
      </c>
      <c r="AL155" s="61" t="str">
        <f ca="1">IF((BI155+SIGN(BI150))&lt;5,"-",IF(BI153=0,COUNTIF(OFFSET(C155,0,BI150+21,1,7),"○")+COUNTIF(OFFSET(C155,10,0,1,7-BI153),"●"),COUNTIF(OFFSET(C155,0,BI150+21,1,7),"○")+COUNTIF(OFFSET(C155,0,BI150+28,1,BI153),"●")+COUNTIF(OFFSET(C155,10,1,7-BI153,),"●")))</f>
        <v>-</v>
      </c>
      <c r="AM155" s="145">
        <f>BA150</f>
        <v>0</v>
      </c>
      <c r="AN155" s="147">
        <f>IF(AW150=0,"対象外",AM155/AW150)</f>
        <v>0</v>
      </c>
      <c r="AO155" s="149" t="str">
        <f ca="1">IF(AW150=0,"対象外",IF(AM155/AW150&gt;=0.285,"達成",IF(AM155&gt;=BG153,"達成※","未")))</f>
        <v>未</v>
      </c>
      <c r="AP155" s="151">
        <f>BB150</f>
        <v>38</v>
      </c>
      <c r="AQ155" s="153">
        <f>IFERROR(AP155/AX150,"")</f>
        <v>9.3366093366093361E-2</v>
      </c>
      <c r="AR155" s="189"/>
      <c r="AS155" s="191"/>
      <c r="AT155" s="186"/>
      <c r="AU155" s="157"/>
      <c r="AV155" s="170"/>
      <c r="AW155" s="157"/>
      <c r="AX155" s="170"/>
      <c r="AY155" s="170"/>
      <c r="AZ155" s="170"/>
      <c r="BA155" s="170"/>
      <c r="BB155" s="170"/>
      <c r="BC155" s="125"/>
      <c r="BD155" s="176"/>
      <c r="BE155" s="176"/>
      <c r="BF155" s="125"/>
      <c r="BG155" s="176"/>
      <c r="BH155" s="63" t="s">
        <v>111</v>
      </c>
      <c r="BI155" s="64">
        <f>ROUNDDOWN((BI152-BI150)/7,0)</f>
        <v>3</v>
      </c>
      <c r="BJ155" s="125"/>
      <c r="BK155" s="125"/>
    </row>
    <row r="156" spans="1:63" s="18" customFormat="1" ht="14.25" outlineLevel="1" thickBot="1">
      <c r="A156" s="52"/>
      <c r="B156" s="162"/>
      <c r="C156" s="142"/>
      <c r="D156" s="142"/>
      <c r="E156" s="142"/>
      <c r="F156" s="142"/>
      <c r="G156" s="142"/>
      <c r="H156" s="142"/>
      <c r="I156" s="142"/>
      <c r="J156" s="142"/>
      <c r="K156" s="142"/>
      <c r="L156" s="142"/>
      <c r="M156" s="142"/>
      <c r="N156" s="142"/>
      <c r="O156" s="142"/>
      <c r="P156" s="142"/>
      <c r="Q156" s="142"/>
      <c r="R156" s="142"/>
      <c r="S156" s="142"/>
      <c r="T156" s="142"/>
      <c r="U156" s="142"/>
      <c r="V156" s="142"/>
      <c r="W156" s="142"/>
      <c r="X156" s="142"/>
      <c r="Y156" s="142"/>
      <c r="Z156" s="142"/>
      <c r="AA156" s="142"/>
      <c r="AB156" s="142"/>
      <c r="AC156" s="142"/>
      <c r="AD156" s="142"/>
      <c r="AE156" s="142"/>
      <c r="AF156" s="142"/>
      <c r="AG156" s="144"/>
      <c r="AH156" s="77" t="str">
        <f ca="1">IF(BI150=1,
IF((2-COUNTIF(OFFSET(C155,0,0,1,1),"外")-COUNTIF(OFFSET(C155,-10,BI142-1),"外"))&lt;=AH155,"達成","未"),
IF((2-COUNTIF(OFFSET(C155,0,MAX(5-WEEKDAY(C148,3),0),1,2),"外"))&lt;=AH155,"達成","未"))</f>
        <v>未</v>
      </c>
      <c r="AI156" s="66" t="str">
        <f ca="1">IF((2-COUNTIF(OFFSET($C155,0,$BI150+5,1,2),"外"))&lt;=AI155,"達成","未")</f>
        <v>未</v>
      </c>
      <c r="AJ156" s="66" t="str">
        <f ca="1">IF((2-COUNTIF(OFFSET($C155,0,$BI150+12,1,2),"外"))&lt;=AJ155,"達成","未")</f>
        <v>未</v>
      </c>
      <c r="AK156" s="66" t="str">
        <f ca="1">IF((2-COUNTIF(OFFSET($C155,0,$BI150+19,1,2),"外"))&lt;=AK155,"達成","未")</f>
        <v>未</v>
      </c>
      <c r="AL156" s="67" t="str">
        <f ca="1">IF((BI155+SIGN(BI150))&lt;5,"-",IF((2-COUNTIF(OFFSET($C155,0,$BI150+26,1,2),"外"))&lt;=AL155,"達成","未"))</f>
        <v>-</v>
      </c>
      <c r="AM156" s="146"/>
      <c r="AN156" s="148"/>
      <c r="AO156" s="150"/>
      <c r="AP156" s="152"/>
      <c r="AQ156" s="154"/>
      <c r="AR156" s="68"/>
      <c r="AS156" s="68"/>
      <c r="AT156" s="22"/>
      <c r="AU156" s="22"/>
      <c r="AV156" s="22"/>
      <c r="AW156" s="22"/>
      <c r="AX156" s="22"/>
      <c r="AY156" s="22"/>
      <c r="AZ156" s="22"/>
      <c r="BA156" s="22"/>
      <c r="BB156" s="22"/>
      <c r="BC156" s="69"/>
      <c r="BD156" s="69"/>
      <c r="BE156" s="69"/>
      <c r="BF156" s="69"/>
      <c r="BG156" s="69"/>
      <c r="BH156" s="69"/>
      <c r="BI156" s="69"/>
      <c r="BJ156" s="69"/>
    </row>
    <row r="157" spans="1:63" s="18" customFormat="1" ht="14.25" outlineLevel="1" thickBot="1">
      <c r="A157" s="12"/>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c r="AA157" s="14"/>
      <c r="AB157" s="14"/>
      <c r="AC157" s="14"/>
      <c r="AD157" s="14"/>
      <c r="AE157" s="14"/>
      <c r="AF157" s="14"/>
      <c r="AG157" s="14"/>
      <c r="AH157" s="15"/>
      <c r="AI157" s="15"/>
      <c r="AJ157" s="15"/>
      <c r="AK157" s="15"/>
      <c r="AL157" s="15"/>
      <c r="AM157" s="15"/>
      <c r="AN157" s="15"/>
      <c r="AO157" s="15"/>
      <c r="AP157" s="15"/>
      <c r="AQ157" s="15"/>
      <c r="AR157" s="15"/>
      <c r="AS157" s="15"/>
      <c r="AT157" s="16"/>
      <c r="AU157" s="16"/>
      <c r="AV157" s="16"/>
      <c r="AW157" s="16"/>
      <c r="AX157" s="16"/>
      <c r="AY157" s="16"/>
      <c r="AZ157" s="16"/>
      <c r="BA157" s="16"/>
      <c r="BB157" s="16"/>
    </row>
    <row r="158" spans="1:63" s="18" customFormat="1" ht="12.95" customHeight="1" outlineLevel="1">
      <c r="A158" s="12"/>
      <c r="B158" s="29" t="s">
        <v>0</v>
      </c>
      <c r="C158" s="207">
        <f>DATE(YEAR(C148),MONTH(C148)+1,DAY(C148))</f>
        <v>46388</v>
      </c>
      <c r="D158" s="207"/>
      <c r="E158" s="207"/>
      <c r="F158" s="207"/>
      <c r="G158" s="207"/>
      <c r="H158" s="207"/>
      <c r="I158" s="207"/>
      <c r="J158" s="207"/>
      <c r="K158" s="207"/>
      <c r="L158" s="207"/>
      <c r="M158" s="207"/>
      <c r="N158" s="207"/>
      <c r="O158" s="207"/>
      <c r="P158" s="207"/>
      <c r="Q158" s="207"/>
      <c r="R158" s="207"/>
      <c r="S158" s="207"/>
      <c r="T158" s="207"/>
      <c r="U158" s="207"/>
      <c r="V158" s="207"/>
      <c r="W158" s="207"/>
      <c r="X158" s="207"/>
      <c r="Y158" s="207"/>
      <c r="Z158" s="207"/>
      <c r="AA158" s="207"/>
      <c r="AB158" s="207"/>
      <c r="AC158" s="207"/>
      <c r="AD158" s="207"/>
      <c r="AE158" s="207"/>
      <c r="AF158" s="207"/>
      <c r="AG158" s="208"/>
      <c r="AH158" s="256" t="s">
        <v>135</v>
      </c>
      <c r="AI158" s="257"/>
      <c r="AJ158" s="257"/>
      <c r="AK158" s="257"/>
      <c r="AL158" s="258"/>
      <c r="AM158" s="215" t="s">
        <v>50</v>
      </c>
      <c r="AN158" s="216"/>
      <c r="AO158" s="217"/>
      <c r="AP158" s="221" t="s">
        <v>11</v>
      </c>
      <c r="AQ158" s="222"/>
      <c r="AR158" s="199" t="s">
        <v>113</v>
      </c>
      <c r="AS158" s="202" t="s">
        <v>114</v>
      </c>
      <c r="AT158" s="205" t="s">
        <v>15</v>
      </c>
      <c r="AU158" s="155" t="s">
        <v>115</v>
      </c>
      <c r="AV158" s="197" t="s">
        <v>116</v>
      </c>
      <c r="AW158" s="155" t="s">
        <v>118</v>
      </c>
      <c r="AX158" s="197" t="s">
        <v>117</v>
      </c>
      <c r="AY158" s="155" t="s">
        <v>80</v>
      </c>
      <c r="AZ158" s="155" t="s">
        <v>81</v>
      </c>
      <c r="BA158" s="30" t="s">
        <v>82</v>
      </c>
      <c r="BB158" s="30" t="s">
        <v>83</v>
      </c>
      <c r="BC158" s="170" t="s">
        <v>52</v>
      </c>
      <c r="BD158" s="197" t="s">
        <v>119</v>
      </c>
      <c r="BE158" s="197" t="s">
        <v>120</v>
      </c>
      <c r="BF158" s="170" t="s">
        <v>121</v>
      </c>
      <c r="BG158" s="170" t="s">
        <v>122</v>
      </c>
      <c r="BH158" s="31"/>
      <c r="BI158" s="192" t="s">
        <v>100</v>
      </c>
      <c r="BJ158" s="170" t="s">
        <v>61</v>
      </c>
      <c r="BK158" s="125" t="s">
        <v>89</v>
      </c>
    </row>
    <row r="159" spans="1:63" outlineLevel="1">
      <c r="A159" s="12"/>
      <c r="B159" s="32" t="s">
        <v>1</v>
      </c>
      <c r="C159" s="33">
        <f>DATE(YEAR(C158),MONTH(C158),DAY(C158))</f>
        <v>46388</v>
      </c>
      <c r="D159" s="33">
        <f>IF(MONTH(DATE(YEAR(C159),MONTH(C159),DAY(C159)+1))=MONTH($C158),DATE(YEAR(C159),MONTH(C159),DAY(C159)+1),"")</f>
        <v>46389</v>
      </c>
      <c r="E159" s="33">
        <f t="shared" ref="E159:AG159" si="31">IF(MONTH(DATE(YEAR(D159),MONTH(D159),DAY(D159)+1))=MONTH($C158),DATE(YEAR(D159),MONTH(D159),DAY(D159)+1),"")</f>
        <v>46390</v>
      </c>
      <c r="F159" s="33">
        <f t="shared" si="31"/>
        <v>46391</v>
      </c>
      <c r="G159" s="33">
        <f t="shared" si="31"/>
        <v>46392</v>
      </c>
      <c r="H159" s="33">
        <f t="shared" si="31"/>
        <v>46393</v>
      </c>
      <c r="I159" s="33">
        <f t="shared" si="31"/>
        <v>46394</v>
      </c>
      <c r="J159" s="33">
        <f t="shared" si="31"/>
        <v>46395</v>
      </c>
      <c r="K159" s="33">
        <f t="shared" si="31"/>
        <v>46396</v>
      </c>
      <c r="L159" s="33">
        <f t="shared" si="31"/>
        <v>46397</v>
      </c>
      <c r="M159" s="33">
        <f t="shared" si="31"/>
        <v>46398</v>
      </c>
      <c r="N159" s="33">
        <f t="shared" si="31"/>
        <v>46399</v>
      </c>
      <c r="O159" s="33">
        <f t="shared" si="31"/>
        <v>46400</v>
      </c>
      <c r="P159" s="33">
        <f t="shared" si="31"/>
        <v>46401</v>
      </c>
      <c r="Q159" s="33">
        <f t="shared" si="31"/>
        <v>46402</v>
      </c>
      <c r="R159" s="33">
        <f t="shared" si="31"/>
        <v>46403</v>
      </c>
      <c r="S159" s="33">
        <f t="shared" si="31"/>
        <v>46404</v>
      </c>
      <c r="T159" s="33">
        <f t="shared" si="31"/>
        <v>46405</v>
      </c>
      <c r="U159" s="33">
        <f t="shared" si="31"/>
        <v>46406</v>
      </c>
      <c r="V159" s="33">
        <f t="shared" si="31"/>
        <v>46407</v>
      </c>
      <c r="W159" s="33">
        <f t="shared" si="31"/>
        <v>46408</v>
      </c>
      <c r="X159" s="33">
        <f t="shared" si="31"/>
        <v>46409</v>
      </c>
      <c r="Y159" s="33">
        <f t="shared" si="31"/>
        <v>46410</v>
      </c>
      <c r="Z159" s="33">
        <f t="shared" si="31"/>
        <v>46411</v>
      </c>
      <c r="AA159" s="33">
        <f t="shared" si="31"/>
        <v>46412</v>
      </c>
      <c r="AB159" s="33">
        <f t="shared" si="31"/>
        <v>46413</v>
      </c>
      <c r="AC159" s="33">
        <f t="shared" si="31"/>
        <v>46414</v>
      </c>
      <c r="AD159" s="33">
        <f t="shared" si="31"/>
        <v>46415</v>
      </c>
      <c r="AE159" s="33">
        <f t="shared" si="31"/>
        <v>46416</v>
      </c>
      <c r="AF159" s="33">
        <f t="shared" si="31"/>
        <v>46417</v>
      </c>
      <c r="AG159" s="74">
        <f t="shared" si="31"/>
        <v>46418</v>
      </c>
      <c r="AH159" s="259"/>
      <c r="AI159" s="260"/>
      <c r="AJ159" s="260"/>
      <c r="AK159" s="260"/>
      <c r="AL159" s="261"/>
      <c r="AM159" s="218"/>
      <c r="AN159" s="219"/>
      <c r="AO159" s="220"/>
      <c r="AP159" s="223"/>
      <c r="AQ159" s="224"/>
      <c r="AR159" s="200"/>
      <c r="AS159" s="203"/>
      <c r="AT159" s="206"/>
      <c r="AU159" s="157"/>
      <c r="AV159" s="137"/>
      <c r="AW159" s="157"/>
      <c r="AX159" s="137"/>
      <c r="AY159" s="157"/>
      <c r="AZ159" s="157"/>
      <c r="BA159" s="35" t="s">
        <v>78</v>
      </c>
      <c r="BB159" s="35" t="s">
        <v>79</v>
      </c>
      <c r="BC159" s="170"/>
      <c r="BD159" s="198"/>
      <c r="BE159" s="198"/>
      <c r="BF159" s="125"/>
      <c r="BG159" s="125"/>
      <c r="BH159" s="36"/>
      <c r="BI159" s="193"/>
      <c r="BJ159" s="170"/>
      <c r="BK159" s="125"/>
    </row>
    <row r="160" spans="1:63" ht="12.95" customHeight="1" outlineLevel="1">
      <c r="A160" s="12"/>
      <c r="B160" s="32" t="s">
        <v>2</v>
      </c>
      <c r="C160" s="37" t="str">
        <f t="shared" ref="C160:AG160" si="32">TEXT(C159,"aaa")</f>
        <v>金</v>
      </c>
      <c r="D160" s="37" t="str">
        <f t="shared" si="32"/>
        <v>土</v>
      </c>
      <c r="E160" s="37" t="str">
        <f t="shared" si="32"/>
        <v>日</v>
      </c>
      <c r="F160" s="37" t="str">
        <f t="shared" si="32"/>
        <v>月</v>
      </c>
      <c r="G160" s="37" t="str">
        <f t="shared" si="32"/>
        <v>火</v>
      </c>
      <c r="H160" s="37" t="str">
        <f t="shared" si="32"/>
        <v>水</v>
      </c>
      <c r="I160" s="37" t="str">
        <f t="shared" si="32"/>
        <v>木</v>
      </c>
      <c r="J160" s="37" t="str">
        <f t="shared" si="32"/>
        <v>金</v>
      </c>
      <c r="K160" s="37" t="str">
        <f t="shared" si="32"/>
        <v>土</v>
      </c>
      <c r="L160" s="37" t="str">
        <f t="shared" si="32"/>
        <v>日</v>
      </c>
      <c r="M160" s="37" t="str">
        <f t="shared" si="32"/>
        <v>月</v>
      </c>
      <c r="N160" s="37" t="str">
        <f t="shared" si="32"/>
        <v>火</v>
      </c>
      <c r="O160" s="37" t="str">
        <f t="shared" si="32"/>
        <v>水</v>
      </c>
      <c r="P160" s="37" t="str">
        <f t="shared" si="32"/>
        <v>木</v>
      </c>
      <c r="Q160" s="37" t="str">
        <f t="shared" si="32"/>
        <v>金</v>
      </c>
      <c r="R160" s="37" t="str">
        <f t="shared" si="32"/>
        <v>土</v>
      </c>
      <c r="S160" s="37" t="str">
        <f t="shared" si="32"/>
        <v>日</v>
      </c>
      <c r="T160" s="37" t="str">
        <f t="shared" si="32"/>
        <v>月</v>
      </c>
      <c r="U160" s="37" t="str">
        <f t="shared" si="32"/>
        <v>火</v>
      </c>
      <c r="V160" s="37" t="str">
        <f t="shared" si="32"/>
        <v>水</v>
      </c>
      <c r="W160" s="37" t="str">
        <f t="shared" si="32"/>
        <v>木</v>
      </c>
      <c r="X160" s="37" t="str">
        <f t="shared" si="32"/>
        <v>金</v>
      </c>
      <c r="Y160" s="37" t="str">
        <f t="shared" si="32"/>
        <v>土</v>
      </c>
      <c r="Z160" s="37" t="str">
        <f t="shared" si="32"/>
        <v>日</v>
      </c>
      <c r="AA160" s="37" t="str">
        <f t="shared" si="32"/>
        <v>月</v>
      </c>
      <c r="AB160" s="37" t="str">
        <f t="shared" si="32"/>
        <v>火</v>
      </c>
      <c r="AC160" s="37" t="str">
        <f t="shared" si="32"/>
        <v>水</v>
      </c>
      <c r="AD160" s="37" t="str">
        <f t="shared" si="32"/>
        <v>木</v>
      </c>
      <c r="AE160" s="37" t="str">
        <f t="shared" si="32"/>
        <v>金</v>
      </c>
      <c r="AF160" s="37" t="str">
        <f t="shared" si="32"/>
        <v>土</v>
      </c>
      <c r="AG160" s="75" t="str">
        <f t="shared" si="32"/>
        <v>日</v>
      </c>
      <c r="AH160" s="194" t="s">
        <v>90</v>
      </c>
      <c r="AI160" s="195" t="s">
        <v>91</v>
      </c>
      <c r="AJ160" s="195" t="s">
        <v>92</v>
      </c>
      <c r="AK160" s="195" t="s">
        <v>93</v>
      </c>
      <c r="AL160" s="196" t="s">
        <v>94</v>
      </c>
      <c r="AM160" s="177" t="s">
        <v>44</v>
      </c>
      <c r="AN160" s="178" t="s">
        <v>12</v>
      </c>
      <c r="AO160" s="179" t="s">
        <v>51</v>
      </c>
      <c r="AP160" s="180" t="s">
        <v>44</v>
      </c>
      <c r="AQ160" s="183" t="s">
        <v>13</v>
      </c>
      <c r="AR160" s="201"/>
      <c r="AS160" s="204"/>
      <c r="AT160" s="186">
        <f>COUNT(C159:AG159)</f>
        <v>31</v>
      </c>
      <c r="AU160" s="155">
        <f>AT160-AR162</f>
        <v>31</v>
      </c>
      <c r="AV160" s="170">
        <f>SUM(AU$8:AU163)</f>
        <v>438</v>
      </c>
      <c r="AW160" s="155">
        <f>AT160-AR164</f>
        <v>31</v>
      </c>
      <c r="AX160" s="170">
        <f>SUM(AW$8:AW163)</f>
        <v>438</v>
      </c>
      <c r="AY160" s="170">
        <f>COUNTIF(C163:AG163,"○")+COUNTIF(C163:AG163,"●")</f>
        <v>0</v>
      </c>
      <c r="AZ160" s="170">
        <f>SUM(AY$9:AY164)</f>
        <v>38</v>
      </c>
      <c r="BA160" s="170">
        <f>COUNTIF(C165:AG165,"○")+COUNTIF(C165:AG165,"●")</f>
        <v>0</v>
      </c>
      <c r="BB160" s="170">
        <f>SUM(BA$10:BA165)</f>
        <v>38</v>
      </c>
      <c r="BC160" s="125">
        <f>COUNTIF(C160:AG160,"土")+COUNTIF(C160:AG160,"日")</f>
        <v>10</v>
      </c>
      <c r="BD160" s="137"/>
      <c r="BE160" s="137"/>
      <c r="BF160" s="125" t="str">
        <f ca="1">IF(OR(BD161/AU160&lt;0.285,BD161=0),"特例","特例なし")</f>
        <v>特例なし</v>
      </c>
      <c r="BG160" s="125" t="str">
        <f ca="1">IF(OR(BE161/AW160&lt;0.285,BE161=0),"特例","特例なし")</f>
        <v>特例なし</v>
      </c>
      <c r="BH160" s="171" t="s">
        <v>108</v>
      </c>
      <c r="BI160" s="232">
        <f>ABS(IF(WEEKDAY(C158,3)=0,7,WEEKDAY(C158,3)-7))</f>
        <v>3</v>
      </c>
      <c r="BJ160" s="125">
        <f ca="1">IF($AO$340="計画",IF(AU160=0,1,IF(AO163="達成",1,IF(AO163="達成※",1,0))),IF(AW160=0,1,IF(AO165="達成",1,IF(AO165="達成※",1,0))))</f>
        <v>0</v>
      </c>
      <c r="BK160" s="125">
        <f ca="1">IF($AO$340="計画",IF(COUNTIF(AH164:AL164,"未")=0,1,0),IF(COUNTIF(AH166:AL166,"未")=0,1,0))</f>
        <v>0</v>
      </c>
    </row>
    <row r="161" spans="1:63" ht="28.5" outlineLevel="1">
      <c r="A161" s="12"/>
      <c r="B161" s="169" t="s">
        <v>3</v>
      </c>
      <c r="C161" s="167" t="str">
        <f>IFERROR(VLOOKUP(C159,祝日一覧!$A:$C,3,FALSE),"")</f>
        <v>元日</v>
      </c>
      <c r="D161" s="167" t="str">
        <f>IFERROR(VLOOKUP(D159,祝日一覧!$A:$C,3,FALSE),"")</f>
        <v>年末年始休暇</v>
      </c>
      <c r="E161" s="167" t="str">
        <f>IFERROR(VLOOKUP(E159,祝日一覧!$A:$C,3,FALSE),"")</f>
        <v>年末年始休暇</v>
      </c>
      <c r="F161" s="167" t="str">
        <f>IFERROR(VLOOKUP(F159,祝日一覧!$A:$C,3,FALSE),"")</f>
        <v/>
      </c>
      <c r="G161" s="167" t="str">
        <f>IFERROR(VLOOKUP(G159,祝日一覧!$A:$C,3,FALSE),"")</f>
        <v/>
      </c>
      <c r="H161" s="167" t="str">
        <f>IFERROR(VLOOKUP(H159,祝日一覧!$A:$C,3,FALSE),"")</f>
        <v/>
      </c>
      <c r="I161" s="167" t="str">
        <f>IFERROR(VLOOKUP(I159,祝日一覧!$A:$C,3,FALSE),"")</f>
        <v/>
      </c>
      <c r="J161" s="167" t="str">
        <f>IFERROR(VLOOKUP(J159,祝日一覧!$A:$C,3,FALSE),"")</f>
        <v/>
      </c>
      <c r="K161" s="167" t="str">
        <f>IFERROR(VLOOKUP(K159,祝日一覧!$A:$C,3,FALSE),"")</f>
        <v/>
      </c>
      <c r="L161" s="167" t="str">
        <f>IFERROR(VLOOKUP(L159,祝日一覧!$A:$C,3,FALSE),"")</f>
        <v/>
      </c>
      <c r="M161" s="167" t="str">
        <f>IFERROR(VLOOKUP(M159,祝日一覧!$A:$C,3,FALSE),"")</f>
        <v>成人の日</v>
      </c>
      <c r="N161" s="167" t="str">
        <f>IFERROR(VLOOKUP(N159,祝日一覧!$A:$C,3,FALSE),"")</f>
        <v/>
      </c>
      <c r="O161" s="167" t="str">
        <f>IFERROR(VLOOKUP(O159,祝日一覧!$A:$C,3,FALSE),"")</f>
        <v/>
      </c>
      <c r="P161" s="167" t="str">
        <f>IFERROR(VLOOKUP(P159,祝日一覧!$A:$C,3,FALSE),"")</f>
        <v/>
      </c>
      <c r="Q161" s="167" t="str">
        <f>IFERROR(VLOOKUP(Q159,祝日一覧!$A:$C,3,FALSE),"")</f>
        <v/>
      </c>
      <c r="R161" s="167" t="str">
        <f>IFERROR(VLOOKUP(R159,祝日一覧!$A:$C,3,FALSE),"")</f>
        <v/>
      </c>
      <c r="S161" s="167" t="str">
        <f>IFERROR(VLOOKUP(S159,祝日一覧!$A:$C,3,FALSE),"")</f>
        <v/>
      </c>
      <c r="T161" s="167" t="str">
        <f>IFERROR(VLOOKUP(T159,祝日一覧!$A:$C,3,FALSE),"")</f>
        <v/>
      </c>
      <c r="U161" s="167" t="str">
        <f>IFERROR(VLOOKUP(U159,祝日一覧!$A:$C,3,FALSE),"")</f>
        <v/>
      </c>
      <c r="V161" s="167" t="str">
        <f>IFERROR(VLOOKUP(V159,祝日一覧!$A:$C,3,FALSE),"")</f>
        <v/>
      </c>
      <c r="W161" s="167" t="str">
        <f>IFERROR(VLOOKUP(W159,祝日一覧!$A:$C,3,FALSE),"")</f>
        <v/>
      </c>
      <c r="X161" s="167" t="str">
        <f>IFERROR(VLOOKUP(X159,祝日一覧!$A:$C,3,FALSE),"")</f>
        <v/>
      </c>
      <c r="Y161" s="167" t="str">
        <f>IFERROR(VLOOKUP(Y159,祝日一覧!$A:$C,3,FALSE),"")</f>
        <v/>
      </c>
      <c r="Z161" s="167" t="str">
        <f>IFERROR(VLOOKUP(Z159,祝日一覧!$A:$C,3,FALSE),"")</f>
        <v/>
      </c>
      <c r="AA161" s="167" t="str">
        <f>IFERROR(VLOOKUP(AA159,祝日一覧!$A:$C,3,FALSE),"")</f>
        <v/>
      </c>
      <c r="AB161" s="167" t="str">
        <f>IFERROR(VLOOKUP(AB159,祝日一覧!$A:$C,3,FALSE),"")</f>
        <v/>
      </c>
      <c r="AC161" s="167" t="str">
        <f>IFERROR(VLOOKUP(AC159,祝日一覧!$A:$C,3,FALSE),"")</f>
        <v/>
      </c>
      <c r="AD161" s="167" t="str">
        <f>IFERROR(VLOOKUP(AD159,祝日一覧!$A:$C,3,FALSE),"")</f>
        <v/>
      </c>
      <c r="AE161" s="167" t="str">
        <f>IFERROR(VLOOKUP(AE159,祝日一覧!$A:$C,3,FALSE),"")</f>
        <v/>
      </c>
      <c r="AF161" s="167" t="str">
        <f>IFERROR(VLOOKUP(AF159,祝日一覧!$A:$C,3,FALSE),"")</f>
        <v/>
      </c>
      <c r="AG161" s="168" t="str">
        <f>IFERROR(VLOOKUP(AG159,祝日一覧!$A:$C,3,FALSE),"")</f>
        <v/>
      </c>
      <c r="AH161" s="194"/>
      <c r="AI161" s="195"/>
      <c r="AJ161" s="195"/>
      <c r="AK161" s="195"/>
      <c r="AL161" s="196"/>
      <c r="AM161" s="177"/>
      <c r="AN161" s="178"/>
      <c r="AO161" s="179"/>
      <c r="AP161" s="181"/>
      <c r="AQ161" s="184"/>
      <c r="AR161" s="39" t="s">
        <v>84</v>
      </c>
      <c r="AS161" s="40" t="s">
        <v>84</v>
      </c>
      <c r="AT161" s="186"/>
      <c r="AU161" s="156"/>
      <c r="AV161" s="170"/>
      <c r="AW161" s="156"/>
      <c r="AX161" s="170"/>
      <c r="AY161" s="170"/>
      <c r="AZ161" s="170"/>
      <c r="BA161" s="170"/>
      <c r="BB161" s="170"/>
      <c r="BC161" s="125"/>
      <c r="BD161" s="174">
        <f ca="1">BC160-AS162</f>
        <v>10</v>
      </c>
      <c r="BE161" s="174">
        <f ca="1">BC160-AS164</f>
        <v>10</v>
      </c>
      <c r="BF161" s="125"/>
      <c r="BG161" s="125"/>
      <c r="BH161" s="172"/>
      <c r="BI161" s="232">
        <f>WEEKDAY(C157,3)</f>
        <v>5</v>
      </c>
      <c r="BJ161" s="125"/>
      <c r="BK161" s="125"/>
    </row>
    <row r="162" spans="1:63" ht="54" outlineLevel="1">
      <c r="A162" s="43"/>
      <c r="B162" s="169"/>
      <c r="C162" s="167"/>
      <c r="D162" s="167"/>
      <c r="E162" s="167"/>
      <c r="F162" s="167"/>
      <c r="G162" s="167"/>
      <c r="H162" s="167"/>
      <c r="I162" s="167"/>
      <c r="J162" s="167"/>
      <c r="K162" s="167"/>
      <c r="L162" s="167"/>
      <c r="M162" s="167"/>
      <c r="N162" s="167"/>
      <c r="O162" s="167"/>
      <c r="P162" s="167"/>
      <c r="Q162" s="167"/>
      <c r="R162" s="167"/>
      <c r="S162" s="167"/>
      <c r="T162" s="167"/>
      <c r="U162" s="167"/>
      <c r="V162" s="167"/>
      <c r="W162" s="167"/>
      <c r="X162" s="167"/>
      <c r="Y162" s="167"/>
      <c r="Z162" s="167"/>
      <c r="AA162" s="167"/>
      <c r="AB162" s="167"/>
      <c r="AC162" s="167"/>
      <c r="AD162" s="167"/>
      <c r="AE162" s="167"/>
      <c r="AF162" s="167"/>
      <c r="AG162" s="168"/>
      <c r="AH162" s="86" t="str">
        <f>IF($BI160=7,DBCS(1&amp;"日～"&amp;7&amp;"日"),DBCS("前"&amp;DAY(EOMONTH($C158-1,0))-6+$BI160&amp;"日～"&amp;$BI160&amp;"日"))</f>
        <v>前２８日～３日</v>
      </c>
      <c r="AI162" s="45" t="str">
        <f>DBCS($BI160+1&amp;"日～"&amp;$BI160+7&amp;"日")</f>
        <v>４日～１０日</v>
      </c>
      <c r="AJ162" s="45" t="str">
        <f>DBCS($BI160+8&amp;"日～"&amp;$BI160+14&amp;"日")</f>
        <v>１１日～１７日</v>
      </c>
      <c r="AK162" s="45" t="str">
        <f>DBCS($BI160+15&amp;"日～"&amp;$BI160+21&amp;"日")</f>
        <v>１８日～２４日</v>
      </c>
      <c r="AL162" s="46" t="str">
        <f>IF(AND(BI160=7,BI163=0),"-",IF($BI165=3,"-",DBCS($BI160+22&amp;"日～"&amp;$BI160+28&amp;"日")))</f>
        <v>２５日～３１日</v>
      </c>
      <c r="AM162" s="177"/>
      <c r="AN162" s="178"/>
      <c r="AO162" s="179"/>
      <c r="AP162" s="182"/>
      <c r="AQ162" s="185"/>
      <c r="AR162" s="39">
        <f>COUNTIF(C163:AG164,"外")</f>
        <v>0</v>
      </c>
      <c r="AS162" s="40">
        <f ca="1">COUNTIF(OFFSET(C163,0,MAX(5-WEEKDAY(C158,3),0),1,MIN(7-WEEKDAY(C158,3),2)),"外")+COUNTIF(OFFSET(C163,0,MAX(5-WEEKDAY(C158,3),0)+7,1,2),"外")+COUNTIF(OFFSET(C163,0,MAX(5-WEEKDAY(C158,3),0)+14,1,2),"外")+COUNTIF(OFFSET(C163,0,MAX(5-WEEKDAY(C158,3),0)+21,1,2),"外")+IF(BI162-BI160&lt;27,0,COUNTIF(OFFSET(C163,0,BI160+26,1,MIN(7-BI163,2)),"外"))</f>
        <v>0</v>
      </c>
      <c r="AT162" s="186"/>
      <c r="AU162" s="156"/>
      <c r="AV162" s="170"/>
      <c r="AW162" s="156"/>
      <c r="AX162" s="170"/>
      <c r="AY162" s="170"/>
      <c r="AZ162" s="170"/>
      <c r="BA162" s="170"/>
      <c r="BB162" s="170"/>
      <c r="BC162" s="125"/>
      <c r="BD162" s="175"/>
      <c r="BE162" s="175"/>
      <c r="BF162" s="125"/>
      <c r="BG162" s="125"/>
      <c r="BH162" s="47" t="s">
        <v>109</v>
      </c>
      <c r="BI162" s="48">
        <f>DAY(EOMONTH(C158,0))</f>
        <v>31</v>
      </c>
      <c r="BJ162" s="125"/>
      <c r="BK162" s="125"/>
    </row>
    <row r="163" spans="1:63" ht="26.45" customHeight="1" outlineLevel="1">
      <c r="A163" s="52"/>
      <c r="B163" s="161" t="s">
        <v>88</v>
      </c>
      <c r="C163" s="123"/>
      <c r="D163" s="123"/>
      <c r="E163" s="123"/>
      <c r="F163" s="123"/>
      <c r="G163" s="123"/>
      <c r="H163" s="123"/>
      <c r="I163" s="123"/>
      <c r="J163" s="123"/>
      <c r="K163" s="123"/>
      <c r="L163" s="123"/>
      <c r="M163" s="123"/>
      <c r="N163" s="123"/>
      <c r="O163" s="123"/>
      <c r="P163" s="123"/>
      <c r="Q163" s="123"/>
      <c r="R163" s="123"/>
      <c r="S163" s="123"/>
      <c r="T163" s="123"/>
      <c r="U163" s="123"/>
      <c r="V163" s="123"/>
      <c r="W163" s="123"/>
      <c r="X163" s="123"/>
      <c r="Y163" s="123"/>
      <c r="Z163" s="123"/>
      <c r="AA163" s="123"/>
      <c r="AB163" s="123"/>
      <c r="AC163" s="123"/>
      <c r="AD163" s="123"/>
      <c r="AE163" s="123"/>
      <c r="AF163" s="123"/>
      <c r="AG163" s="143"/>
      <c r="AH163" s="53">
        <f ca="1">IF(BI160=7,COUNTIF(OFFSET($C163,0,0,1,$BI160),"○")+COUNTIF(OFFSET($C163,0,$BI160,1,7),"●"),COUNTIF(OFFSET($C163,0,0,1,$BI160),"○")+COUNTIF(OFFSET($C163,-10,DAY(EOMONTH(C158-1,0))-7+BI160,1,7-$BI160),"○")+COUNTIF(OFFSET(C163,0,BI160,1,7),"●"))</f>
        <v>0</v>
      </c>
      <c r="AI163" s="54">
        <f ca="1">COUNTIF(OFFSET($C163,0,$BI160,1,7),"○")+COUNTIF(OFFSET($C163,0,$BI160+7,1,7),"●")</f>
        <v>0</v>
      </c>
      <c r="AJ163" s="54">
        <f ca="1">COUNTIF(OFFSET($C163,0,$BI160+7,1,7),"○")+COUNTIF(OFFSET($C163,0,$BI160+14,1,7),"●")</f>
        <v>0</v>
      </c>
      <c r="AK163" s="54">
        <f ca="1">IF(BI165=3,COUNTIF(OFFSET($C163,0,$BI160+14,1,7),"○")+IFERROR(COUNTIF(OFFSET(C163,0,BI160+21,1,BI163),"●"),0)+COUNTIF(OFFSET(C163,10,0,1,7-BI163),"●"),COUNTIF(OFFSET($C163,0,$BI160+14,1,7),"○")+COUNTIF(OFFSET($C163,0,$BI160+21,1,7),"●"))</f>
        <v>0</v>
      </c>
      <c r="AL163" s="55">
        <f ca="1">IF((BI165+SIGN(BI160))&lt;5,"-",IF(BI163=0,COUNTIF(OFFSET(C163,0,BI160+21,1,7),"○")+COUNTIF(OFFSET(C163,10,0,1,7-BI163),"●"),COUNTIF(OFFSET(C163,0,BI160+21,1,7),"○")+COUNTIF(OFFSET(C163,0,BI160+28,1,BI163),"●")+COUNTIF(OFFSET(C163,10,1,7-BI163,),"●")))</f>
        <v>0</v>
      </c>
      <c r="AM163" s="145">
        <f>AY160</f>
        <v>0</v>
      </c>
      <c r="AN163" s="147">
        <f>IF(AU160=0,"対象外",AM163/AU160)</f>
        <v>0</v>
      </c>
      <c r="AO163" s="149" t="str">
        <f ca="1">IF(AU160=0,"対象外",IF(AM163/AU160&gt;=0.285,"達成",IF(AM163&gt;=BF163,"達成※","未")))</f>
        <v>未</v>
      </c>
      <c r="AP163" s="151">
        <f>AZ160</f>
        <v>38</v>
      </c>
      <c r="AQ163" s="153">
        <f>IFERROR(AP163/AV160,"")</f>
        <v>8.6757990867579904E-2</v>
      </c>
      <c r="AR163" s="39" t="s">
        <v>85</v>
      </c>
      <c r="AS163" s="40" t="s">
        <v>85</v>
      </c>
      <c r="AT163" s="186"/>
      <c r="AU163" s="156"/>
      <c r="AV163" s="170"/>
      <c r="AW163" s="156"/>
      <c r="AX163" s="170"/>
      <c r="AY163" s="170"/>
      <c r="AZ163" s="170"/>
      <c r="BA163" s="170"/>
      <c r="BB163" s="170"/>
      <c r="BC163" s="125"/>
      <c r="BD163" s="175"/>
      <c r="BE163" s="175"/>
      <c r="BF163" s="125" t="str">
        <f ca="1">IF(OR(BD161/AU160&lt;0.285,BD161=0),BD161,"-")</f>
        <v>-</v>
      </c>
      <c r="BG163" s="174" t="str">
        <f ca="1">IF(OR(BE161/AW160&lt;0.285,BE161=0),BE161,"-")</f>
        <v>-</v>
      </c>
      <c r="BH163" s="56" t="s">
        <v>110</v>
      </c>
      <c r="BI163" s="57">
        <f>MOD(BI162-BI160,7)</f>
        <v>0</v>
      </c>
      <c r="BJ163" s="125"/>
      <c r="BK163" s="125"/>
    </row>
    <row r="164" spans="1:63" ht="12.95" customHeight="1" outlineLevel="1">
      <c r="A164" s="52"/>
      <c r="B164" s="161"/>
      <c r="C164" s="123"/>
      <c r="D164" s="123"/>
      <c r="E164" s="123"/>
      <c r="F164" s="123"/>
      <c r="G164" s="123"/>
      <c r="H164" s="123"/>
      <c r="I164" s="123"/>
      <c r="J164" s="123"/>
      <c r="K164" s="123"/>
      <c r="L164" s="123"/>
      <c r="M164" s="123"/>
      <c r="N164" s="123"/>
      <c r="O164" s="123"/>
      <c r="P164" s="123"/>
      <c r="Q164" s="123"/>
      <c r="R164" s="123"/>
      <c r="S164" s="123"/>
      <c r="T164" s="123"/>
      <c r="U164" s="123"/>
      <c r="V164" s="123"/>
      <c r="W164" s="123"/>
      <c r="X164" s="123"/>
      <c r="Y164" s="123"/>
      <c r="Z164" s="123"/>
      <c r="AA164" s="123"/>
      <c r="AB164" s="123"/>
      <c r="AC164" s="123"/>
      <c r="AD164" s="123"/>
      <c r="AE164" s="123"/>
      <c r="AF164" s="123"/>
      <c r="AG164" s="143"/>
      <c r="AH164" s="58" t="str">
        <f ca="1">IF(BI160=1,
IF((2-COUNTIF(OFFSET(C163,0,0,1,1),"外")-COUNTIF(OFFSET(C163,-10,BI152-1),"外"))&lt;=AH163,"達成","未"),
IF((2-COUNTIF(OFFSET(C163,0,MAX(5-WEEKDAY(C158,3),0),1,2),"外"))&lt;=AH163,"達成","未"))</f>
        <v>未</v>
      </c>
      <c r="AI164" s="54" t="str">
        <f ca="1">IF((2-COUNTIF(OFFSET($C163,0,$BI160+5,1,2),"外"))&lt;=AI163,"達成","未")</f>
        <v>未</v>
      </c>
      <c r="AJ164" s="54" t="str">
        <f ca="1">IF((2-COUNTIF(OFFSET($C163,0,$BI160+12,1,2),"外"))&lt;=AJ163,"達成","未")</f>
        <v>未</v>
      </c>
      <c r="AK164" s="54" t="str">
        <f ca="1">IF((2-COUNTIF(OFFSET($C163,0,$BI160+19,1,2),"外"))&lt;=AK163,"達成","未")</f>
        <v>未</v>
      </c>
      <c r="AL164" s="55" t="str">
        <f ca="1">IF((BI165+SIGN(BI160))&lt;5,"-",IF((2-COUNTIF(OFFSET($C163,0,$BI160+26,1,2),"外"))&lt;=AL163,"達成","未"))</f>
        <v>未</v>
      </c>
      <c r="AM164" s="163"/>
      <c r="AN164" s="164"/>
      <c r="AO164" s="165"/>
      <c r="AP164" s="166"/>
      <c r="AQ164" s="187"/>
      <c r="AR164" s="188">
        <f>COUNTIF(C165:AG166,"外")</f>
        <v>0</v>
      </c>
      <c r="AS164" s="190">
        <f ca="1">COUNTIF(OFFSET(C165,0,MAX(5-WEEKDAY(C158,3),0),1,MIN(7-WEEKDAY(C158,3),2)),"外")+COUNTIF(OFFSET(C165,0,MAX(5-WEEKDAY(C158,3),0)+7,1,2),"外")+COUNTIF(OFFSET(C165,0,MAX(5-WEEKDAY(C158,3),0)+14,1,2),"外")+COUNTIF(OFFSET(C165,0,MAX(5-WEEKDAY(C158,3),0)+21,1,2),"外")+IF(BI162-BI160&lt;27,0,COUNTIF(OFFSET(C165,0,BI160+26,1,MIN(7-BI163,2)),"外"))</f>
        <v>0</v>
      </c>
      <c r="AT164" s="186"/>
      <c r="AU164" s="156"/>
      <c r="AV164" s="170"/>
      <c r="AW164" s="156"/>
      <c r="AX164" s="170"/>
      <c r="AY164" s="170"/>
      <c r="AZ164" s="170"/>
      <c r="BA164" s="170"/>
      <c r="BB164" s="170"/>
      <c r="BC164" s="125"/>
      <c r="BD164" s="175"/>
      <c r="BE164" s="175"/>
      <c r="BF164" s="125"/>
      <c r="BG164" s="175"/>
      <c r="BH164" s="59" t="s">
        <v>112</v>
      </c>
      <c r="BI164" s="57">
        <f>SIGN(BI160)+SIGN(BI163)+BI165</f>
        <v>5</v>
      </c>
      <c r="BJ164" s="125"/>
      <c r="BK164" s="125"/>
    </row>
    <row r="165" spans="1:63" ht="26.45" customHeight="1" outlineLevel="1">
      <c r="A165" s="52"/>
      <c r="B165" s="161" t="s">
        <v>137</v>
      </c>
      <c r="C165" s="123"/>
      <c r="D165" s="123"/>
      <c r="E165" s="123"/>
      <c r="F165" s="123"/>
      <c r="G165" s="123"/>
      <c r="H165" s="123"/>
      <c r="I165" s="123"/>
      <c r="J165" s="123"/>
      <c r="K165" s="123"/>
      <c r="L165" s="123"/>
      <c r="M165" s="123"/>
      <c r="N165" s="123"/>
      <c r="O165" s="123"/>
      <c r="P165" s="123"/>
      <c r="Q165" s="123"/>
      <c r="R165" s="123"/>
      <c r="S165" s="123"/>
      <c r="T165" s="123"/>
      <c r="U165" s="123"/>
      <c r="V165" s="123"/>
      <c r="W165" s="123"/>
      <c r="X165" s="123"/>
      <c r="Y165" s="123"/>
      <c r="Z165" s="123"/>
      <c r="AA165" s="123"/>
      <c r="AB165" s="123"/>
      <c r="AC165" s="123"/>
      <c r="AD165" s="123"/>
      <c r="AE165" s="123"/>
      <c r="AF165" s="123"/>
      <c r="AG165" s="143"/>
      <c r="AH165" s="53">
        <f ca="1">IF(BI160=7,COUNTIF(OFFSET($C165,0,0,1,$BI160),"○")+COUNTIF(OFFSET($C165,0,$BI160,1,7),"●"),COUNTIF(OFFSET($C165,0,0,1,$BI160),"○")+COUNTIF(OFFSET($C165,-10,DAY(EOMONTH(C158-1,0))-7+BI160,1,7-$BI160),"○")+COUNTIF(OFFSET(C165,0,BI160,1,7),"●"))</f>
        <v>0</v>
      </c>
      <c r="AI165" s="60">
        <f ca="1">COUNTIF(OFFSET($C165,0,$BI160,1,7),"○")+COUNTIF(OFFSET($C165,0,$BI160+7,1,7),"●")</f>
        <v>0</v>
      </c>
      <c r="AJ165" s="60">
        <f ca="1">COUNTIF(OFFSET($C165,0,$BI160+7,1,7),"○")+COUNTIF(OFFSET($C165,0,$BI160+14,1,7),"●")</f>
        <v>0</v>
      </c>
      <c r="AK165" s="60">
        <f ca="1">IF(BI165=3,COUNTIF(OFFSET($C165,0,$BI160+14,1,7),"○")+IFERROR(COUNTIF(OFFSET(C165,0,BI160+21,1,BI163),"●"),0)+COUNTIF(OFFSET(C165,10,0,1,7-BI163),"●"),COUNTIF(OFFSET($C165,0,$BI160+14,1,7),"○")+COUNTIF(OFFSET($C165,0,$BI160+21,1,7),"●"))</f>
        <v>0</v>
      </c>
      <c r="AL165" s="61">
        <f ca="1">IF((BI165+SIGN(BI160))&lt;5,"-",IF(BI163=0,COUNTIF(OFFSET(C165,0,BI160+21,1,7),"○")+COUNTIF(OFFSET(C165,10,0,1,7-BI163),"●"),COUNTIF(OFFSET(C165,0,BI160+21,1,7),"○")+COUNTIF(OFFSET(C165,0,BI160+28,1,BI163),"●")+COUNTIF(OFFSET(C165,10,1,7-BI163,),"●")))</f>
        <v>0</v>
      </c>
      <c r="AM165" s="145">
        <f>BA160</f>
        <v>0</v>
      </c>
      <c r="AN165" s="147">
        <f>IF(AW160=0,"対象外",AM165/AW160)</f>
        <v>0</v>
      </c>
      <c r="AO165" s="149" t="str">
        <f ca="1">IF(AW160=0,"対象外",IF(AM165/AW160&gt;=0.285,"達成",IF(AM165&gt;=BG163,"達成※","未")))</f>
        <v>未</v>
      </c>
      <c r="AP165" s="151">
        <f>BB160</f>
        <v>38</v>
      </c>
      <c r="AQ165" s="153">
        <f>IFERROR(AP165/AX160,"")</f>
        <v>8.6757990867579904E-2</v>
      </c>
      <c r="AR165" s="189"/>
      <c r="AS165" s="191"/>
      <c r="AT165" s="186"/>
      <c r="AU165" s="157"/>
      <c r="AV165" s="170"/>
      <c r="AW165" s="157"/>
      <c r="AX165" s="170"/>
      <c r="AY165" s="170"/>
      <c r="AZ165" s="170"/>
      <c r="BA165" s="170"/>
      <c r="BB165" s="170"/>
      <c r="BC165" s="125"/>
      <c r="BD165" s="176"/>
      <c r="BE165" s="176"/>
      <c r="BF165" s="125"/>
      <c r="BG165" s="176"/>
      <c r="BH165" s="63" t="s">
        <v>111</v>
      </c>
      <c r="BI165" s="64">
        <f>ROUNDDOWN((BI162-BI160)/7,0)</f>
        <v>4</v>
      </c>
      <c r="BJ165" s="125"/>
      <c r="BK165" s="125"/>
    </row>
    <row r="166" spans="1:63" ht="14.25" outlineLevel="1" thickBot="1">
      <c r="A166" s="52"/>
      <c r="B166" s="162"/>
      <c r="C166" s="142"/>
      <c r="D166" s="142"/>
      <c r="E166" s="142"/>
      <c r="F166" s="142"/>
      <c r="G166" s="142"/>
      <c r="H166" s="142"/>
      <c r="I166" s="142"/>
      <c r="J166" s="142"/>
      <c r="K166" s="142"/>
      <c r="L166" s="142"/>
      <c r="M166" s="142"/>
      <c r="N166" s="142"/>
      <c r="O166" s="142"/>
      <c r="P166" s="142"/>
      <c r="Q166" s="142"/>
      <c r="R166" s="142"/>
      <c r="S166" s="142"/>
      <c r="T166" s="142"/>
      <c r="U166" s="142"/>
      <c r="V166" s="142"/>
      <c r="W166" s="142"/>
      <c r="X166" s="142"/>
      <c r="Y166" s="142"/>
      <c r="Z166" s="142"/>
      <c r="AA166" s="142"/>
      <c r="AB166" s="142"/>
      <c r="AC166" s="142"/>
      <c r="AD166" s="142"/>
      <c r="AE166" s="142"/>
      <c r="AF166" s="142"/>
      <c r="AG166" s="144"/>
      <c r="AH166" s="77" t="str">
        <f ca="1">IF(BI160=1,
IF((2-COUNTIF(OFFSET(C165,0,0,1,1),"外")-COUNTIF(OFFSET(C165,-10,BI152-1),"外"))&lt;=AH165,"達成","未"),
IF((2-COUNTIF(OFFSET(C165,0,MAX(5-WEEKDAY(C158,3),0),1,2),"外"))&lt;=AH165,"達成","未"))</f>
        <v>未</v>
      </c>
      <c r="AI166" s="66" t="str">
        <f ca="1">IF((2-COUNTIF(OFFSET($C165,0,$BI160+5,1,2),"外"))&lt;=AI165,"達成","未")</f>
        <v>未</v>
      </c>
      <c r="AJ166" s="66" t="str">
        <f ca="1">IF((2-COUNTIF(OFFSET($C165,0,$BI160+12,1,2),"外"))&lt;=AJ165,"達成","未")</f>
        <v>未</v>
      </c>
      <c r="AK166" s="66" t="str">
        <f ca="1">IF((2-COUNTIF(OFFSET($C165,0,$BI160+19,1,2),"外"))&lt;=AK165,"達成","未")</f>
        <v>未</v>
      </c>
      <c r="AL166" s="67" t="str">
        <f ca="1">IF((BI165+SIGN(BI160))&lt;5,"-",IF((2-COUNTIF(OFFSET($C165,0,$BI160+26,1,2),"外"))&lt;=AL165,"達成","未"))</f>
        <v>未</v>
      </c>
      <c r="AM166" s="146"/>
      <c r="AN166" s="148"/>
      <c r="AO166" s="150"/>
      <c r="AP166" s="152"/>
      <c r="AQ166" s="154"/>
      <c r="AR166" s="68"/>
      <c r="AS166" s="68"/>
      <c r="AT166" s="22"/>
      <c r="AU166" s="22"/>
      <c r="AV166" s="22"/>
      <c r="AW166" s="22"/>
      <c r="AX166" s="22"/>
      <c r="AY166" s="22"/>
      <c r="AZ166" s="22"/>
      <c r="BA166" s="22"/>
      <c r="BB166" s="22"/>
      <c r="BC166" s="69"/>
      <c r="BD166" s="69"/>
      <c r="BE166" s="69"/>
      <c r="BF166" s="69"/>
      <c r="BG166" s="69"/>
      <c r="BH166" s="69"/>
      <c r="BI166" s="69"/>
      <c r="BJ166" s="69"/>
      <c r="BK166" s="18"/>
    </row>
    <row r="167" spans="1:63" ht="14.25" outlineLevel="1" thickBot="1">
      <c r="A167" s="12"/>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Z167" s="16"/>
      <c r="BA167" s="16"/>
      <c r="BB167" s="16"/>
    </row>
    <row r="168" spans="1:63" ht="12.95" customHeight="1" outlineLevel="1">
      <c r="A168" s="12"/>
      <c r="B168" s="29" t="s">
        <v>0</v>
      </c>
      <c r="C168" s="207">
        <f>DATE(YEAR(C158),MONTH(C158)+1,DAY(C158))</f>
        <v>46419</v>
      </c>
      <c r="D168" s="207"/>
      <c r="E168" s="207"/>
      <c r="F168" s="207"/>
      <c r="G168" s="207"/>
      <c r="H168" s="207"/>
      <c r="I168" s="207"/>
      <c r="J168" s="207"/>
      <c r="K168" s="207"/>
      <c r="L168" s="207"/>
      <c r="M168" s="207"/>
      <c r="N168" s="207"/>
      <c r="O168" s="207"/>
      <c r="P168" s="207"/>
      <c r="Q168" s="207"/>
      <c r="R168" s="207"/>
      <c r="S168" s="207"/>
      <c r="T168" s="207"/>
      <c r="U168" s="207"/>
      <c r="V168" s="207"/>
      <c r="W168" s="207"/>
      <c r="X168" s="207"/>
      <c r="Y168" s="207"/>
      <c r="Z168" s="207"/>
      <c r="AA168" s="207"/>
      <c r="AB168" s="207"/>
      <c r="AC168" s="207"/>
      <c r="AD168" s="207"/>
      <c r="AE168" s="207"/>
      <c r="AF168" s="207"/>
      <c r="AG168" s="208"/>
      <c r="AH168" s="256" t="s">
        <v>135</v>
      </c>
      <c r="AI168" s="257"/>
      <c r="AJ168" s="257"/>
      <c r="AK168" s="257"/>
      <c r="AL168" s="258"/>
      <c r="AM168" s="215" t="s">
        <v>50</v>
      </c>
      <c r="AN168" s="216"/>
      <c r="AO168" s="217"/>
      <c r="AP168" s="221" t="s">
        <v>11</v>
      </c>
      <c r="AQ168" s="222"/>
      <c r="AR168" s="199" t="s">
        <v>113</v>
      </c>
      <c r="AS168" s="202" t="s">
        <v>114</v>
      </c>
      <c r="AT168" s="205" t="s">
        <v>15</v>
      </c>
      <c r="AU168" s="155" t="s">
        <v>115</v>
      </c>
      <c r="AV168" s="197" t="s">
        <v>116</v>
      </c>
      <c r="AW168" s="155" t="s">
        <v>118</v>
      </c>
      <c r="AX168" s="197" t="s">
        <v>117</v>
      </c>
      <c r="AY168" s="155" t="s">
        <v>80</v>
      </c>
      <c r="AZ168" s="155" t="s">
        <v>81</v>
      </c>
      <c r="BA168" s="30" t="s">
        <v>82</v>
      </c>
      <c r="BB168" s="30" t="s">
        <v>83</v>
      </c>
      <c r="BC168" s="170" t="s">
        <v>52</v>
      </c>
      <c r="BD168" s="197" t="s">
        <v>119</v>
      </c>
      <c r="BE168" s="197" t="s">
        <v>120</v>
      </c>
      <c r="BF168" s="170" t="s">
        <v>121</v>
      </c>
      <c r="BG168" s="170" t="s">
        <v>122</v>
      </c>
      <c r="BH168" s="31"/>
      <c r="BI168" s="192" t="s">
        <v>100</v>
      </c>
      <c r="BJ168" s="170" t="s">
        <v>61</v>
      </c>
      <c r="BK168" s="125" t="s">
        <v>89</v>
      </c>
    </row>
    <row r="169" spans="1:63" outlineLevel="1">
      <c r="A169" s="12"/>
      <c r="B169" s="32" t="s">
        <v>1</v>
      </c>
      <c r="C169" s="33">
        <f>DATE(YEAR(C168),MONTH(C168),DAY(C168))</f>
        <v>46419</v>
      </c>
      <c r="D169" s="33">
        <f>IF(MONTH(DATE(YEAR(C169),MONTH(C169),DAY(C169)+1))=MONTH($C168),DATE(YEAR(C169),MONTH(C169),DAY(C169)+1),"")</f>
        <v>46420</v>
      </c>
      <c r="E169" s="33">
        <f t="shared" ref="E169:AG169" si="33">IF(MONTH(DATE(YEAR(D169),MONTH(D169),DAY(D169)+1))=MONTH($C168),DATE(YEAR(D169),MONTH(D169),DAY(D169)+1),"")</f>
        <v>46421</v>
      </c>
      <c r="F169" s="33">
        <f t="shared" si="33"/>
        <v>46422</v>
      </c>
      <c r="G169" s="33">
        <f t="shared" si="33"/>
        <v>46423</v>
      </c>
      <c r="H169" s="33">
        <f t="shared" si="33"/>
        <v>46424</v>
      </c>
      <c r="I169" s="33">
        <f t="shared" si="33"/>
        <v>46425</v>
      </c>
      <c r="J169" s="33">
        <f t="shared" si="33"/>
        <v>46426</v>
      </c>
      <c r="K169" s="33">
        <f t="shared" si="33"/>
        <v>46427</v>
      </c>
      <c r="L169" s="33">
        <f t="shared" si="33"/>
        <v>46428</v>
      </c>
      <c r="M169" s="33">
        <f t="shared" si="33"/>
        <v>46429</v>
      </c>
      <c r="N169" s="33">
        <f t="shared" si="33"/>
        <v>46430</v>
      </c>
      <c r="O169" s="33">
        <f t="shared" si="33"/>
        <v>46431</v>
      </c>
      <c r="P169" s="33">
        <f t="shared" si="33"/>
        <v>46432</v>
      </c>
      <c r="Q169" s="33">
        <f t="shared" si="33"/>
        <v>46433</v>
      </c>
      <c r="R169" s="33">
        <f t="shared" si="33"/>
        <v>46434</v>
      </c>
      <c r="S169" s="33">
        <f t="shared" si="33"/>
        <v>46435</v>
      </c>
      <c r="T169" s="33">
        <f t="shared" si="33"/>
        <v>46436</v>
      </c>
      <c r="U169" s="33">
        <f t="shared" si="33"/>
        <v>46437</v>
      </c>
      <c r="V169" s="33">
        <f t="shared" si="33"/>
        <v>46438</v>
      </c>
      <c r="W169" s="33">
        <f t="shared" si="33"/>
        <v>46439</v>
      </c>
      <c r="X169" s="33">
        <f t="shared" si="33"/>
        <v>46440</v>
      </c>
      <c r="Y169" s="33">
        <f t="shared" si="33"/>
        <v>46441</v>
      </c>
      <c r="Z169" s="33">
        <f t="shared" si="33"/>
        <v>46442</v>
      </c>
      <c r="AA169" s="33">
        <f t="shared" si="33"/>
        <v>46443</v>
      </c>
      <c r="AB169" s="33">
        <f t="shared" si="33"/>
        <v>46444</v>
      </c>
      <c r="AC169" s="33">
        <f t="shared" si="33"/>
        <v>46445</v>
      </c>
      <c r="AD169" s="33">
        <f t="shared" si="33"/>
        <v>46446</v>
      </c>
      <c r="AE169" s="33" t="str">
        <f t="shared" si="33"/>
        <v/>
      </c>
      <c r="AF169" s="33" t="e">
        <f t="shared" si="33"/>
        <v>#VALUE!</v>
      </c>
      <c r="AG169" s="74" t="e">
        <f t="shared" si="33"/>
        <v>#VALUE!</v>
      </c>
      <c r="AH169" s="259"/>
      <c r="AI169" s="260"/>
      <c r="AJ169" s="260"/>
      <c r="AK169" s="260"/>
      <c r="AL169" s="261"/>
      <c r="AM169" s="218"/>
      <c r="AN169" s="219"/>
      <c r="AO169" s="220"/>
      <c r="AP169" s="223"/>
      <c r="AQ169" s="224"/>
      <c r="AR169" s="200"/>
      <c r="AS169" s="203"/>
      <c r="AT169" s="206"/>
      <c r="AU169" s="157"/>
      <c r="AV169" s="137"/>
      <c r="AW169" s="157"/>
      <c r="AX169" s="137"/>
      <c r="AY169" s="157"/>
      <c r="AZ169" s="157"/>
      <c r="BA169" s="35" t="s">
        <v>78</v>
      </c>
      <c r="BB169" s="35" t="s">
        <v>79</v>
      </c>
      <c r="BC169" s="170"/>
      <c r="BD169" s="198"/>
      <c r="BE169" s="198"/>
      <c r="BF169" s="125"/>
      <c r="BG169" s="125"/>
      <c r="BH169" s="36"/>
      <c r="BI169" s="193"/>
      <c r="BJ169" s="170"/>
      <c r="BK169" s="125"/>
    </row>
    <row r="170" spans="1:63" ht="12.95" customHeight="1" outlineLevel="1">
      <c r="A170" s="12"/>
      <c r="B170" s="32" t="s">
        <v>2</v>
      </c>
      <c r="C170" s="37" t="str">
        <f t="shared" ref="C170:AG170" si="34">TEXT(C169,"aaa")</f>
        <v>月</v>
      </c>
      <c r="D170" s="37" t="str">
        <f t="shared" si="34"/>
        <v>火</v>
      </c>
      <c r="E170" s="37" t="str">
        <f t="shared" si="34"/>
        <v>水</v>
      </c>
      <c r="F170" s="37" t="str">
        <f t="shared" si="34"/>
        <v>木</v>
      </c>
      <c r="G170" s="37" t="str">
        <f t="shared" si="34"/>
        <v>金</v>
      </c>
      <c r="H170" s="37" t="str">
        <f t="shared" si="34"/>
        <v>土</v>
      </c>
      <c r="I170" s="37" t="str">
        <f t="shared" si="34"/>
        <v>日</v>
      </c>
      <c r="J170" s="37" t="str">
        <f t="shared" si="34"/>
        <v>月</v>
      </c>
      <c r="K170" s="37" t="str">
        <f t="shared" si="34"/>
        <v>火</v>
      </c>
      <c r="L170" s="37" t="str">
        <f t="shared" si="34"/>
        <v>水</v>
      </c>
      <c r="M170" s="37" t="str">
        <f t="shared" si="34"/>
        <v>木</v>
      </c>
      <c r="N170" s="37" t="str">
        <f t="shared" si="34"/>
        <v>金</v>
      </c>
      <c r="O170" s="37" t="str">
        <f t="shared" si="34"/>
        <v>土</v>
      </c>
      <c r="P170" s="37" t="str">
        <f t="shared" si="34"/>
        <v>日</v>
      </c>
      <c r="Q170" s="37" t="str">
        <f t="shared" si="34"/>
        <v>月</v>
      </c>
      <c r="R170" s="37" t="str">
        <f t="shared" si="34"/>
        <v>火</v>
      </c>
      <c r="S170" s="37" t="str">
        <f t="shared" si="34"/>
        <v>水</v>
      </c>
      <c r="T170" s="37" t="str">
        <f t="shared" si="34"/>
        <v>木</v>
      </c>
      <c r="U170" s="37" t="str">
        <f t="shared" si="34"/>
        <v>金</v>
      </c>
      <c r="V170" s="37" t="str">
        <f t="shared" si="34"/>
        <v>土</v>
      </c>
      <c r="W170" s="37" t="str">
        <f t="shared" si="34"/>
        <v>日</v>
      </c>
      <c r="X170" s="37" t="str">
        <f t="shared" si="34"/>
        <v>月</v>
      </c>
      <c r="Y170" s="37" t="str">
        <f t="shared" si="34"/>
        <v>火</v>
      </c>
      <c r="Z170" s="37" t="str">
        <f t="shared" si="34"/>
        <v>水</v>
      </c>
      <c r="AA170" s="37" t="str">
        <f t="shared" si="34"/>
        <v>木</v>
      </c>
      <c r="AB170" s="37" t="str">
        <f t="shared" si="34"/>
        <v>金</v>
      </c>
      <c r="AC170" s="37" t="str">
        <f t="shared" si="34"/>
        <v>土</v>
      </c>
      <c r="AD170" s="37" t="str">
        <f t="shared" si="34"/>
        <v>日</v>
      </c>
      <c r="AE170" s="37" t="str">
        <f t="shared" si="34"/>
        <v/>
      </c>
      <c r="AF170" s="37" t="e">
        <f t="shared" si="34"/>
        <v>#VALUE!</v>
      </c>
      <c r="AG170" s="75" t="e">
        <f t="shared" si="34"/>
        <v>#VALUE!</v>
      </c>
      <c r="AH170" s="194" t="s">
        <v>90</v>
      </c>
      <c r="AI170" s="195" t="s">
        <v>91</v>
      </c>
      <c r="AJ170" s="195" t="s">
        <v>92</v>
      </c>
      <c r="AK170" s="195" t="s">
        <v>93</v>
      </c>
      <c r="AL170" s="196" t="s">
        <v>94</v>
      </c>
      <c r="AM170" s="177" t="s">
        <v>44</v>
      </c>
      <c r="AN170" s="178" t="s">
        <v>12</v>
      </c>
      <c r="AO170" s="179" t="s">
        <v>51</v>
      </c>
      <c r="AP170" s="180" t="s">
        <v>44</v>
      </c>
      <c r="AQ170" s="183" t="s">
        <v>13</v>
      </c>
      <c r="AR170" s="201"/>
      <c r="AS170" s="204"/>
      <c r="AT170" s="186">
        <f>COUNT(C169:AG169)</f>
        <v>28</v>
      </c>
      <c r="AU170" s="155">
        <f>AT170-AR172</f>
        <v>28</v>
      </c>
      <c r="AV170" s="170">
        <f>SUM(AU$8:AU173)</f>
        <v>466</v>
      </c>
      <c r="AW170" s="155">
        <f>AT170-AR174</f>
        <v>28</v>
      </c>
      <c r="AX170" s="170">
        <f>SUM(AW$8:AW173)</f>
        <v>466</v>
      </c>
      <c r="AY170" s="170">
        <f>COUNTIF(C173:AG173,"○")+COUNTIF(C173:AG173,"●")</f>
        <v>0</v>
      </c>
      <c r="AZ170" s="170">
        <f>SUM(AY$9:AY174)</f>
        <v>38</v>
      </c>
      <c r="BA170" s="170">
        <f>COUNTIF(C175:AG175,"○")+COUNTIF(C175:AG175,"●")</f>
        <v>0</v>
      </c>
      <c r="BB170" s="170">
        <f>SUM(BA$10:BA175)</f>
        <v>38</v>
      </c>
      <c r="BC170" s="125">
        <f>COUNTIF(C170:AG170,"土")+COUNTIF(C170:AG170,"日")</f>
        <v>8</v>
      </c>
      <c r="BD170" s="137"/>
      <c r="BE170" s="137"/>
      <c r="BF170" s="125" t="str">
        <f ca="1">IF(OR(BD171/AU170&lt;0.285,BD171=0),"特例","特例なし")</f>
        <v>特例なし</v>
      </c>
      <c r="BG170" s="125" t="str">
        <f ca="1">IF(OR(BE171/AW170&lt;0.285,BE171=0),"特例","特例なし")</f>
        <v>特例なし</v>
      </c>
      <c r="BH170" s="171" t="s">
        <v>108</v>
      </c>
      <c r="BI170" s="232">
        <f>ABS(IF(WEEKDAY(C168,3)=0,7,WEEKDAY(C168,3)-7))</f>
        <v>7</v>
      </c>
      <c r="BJ170" s="125">
        <f ca="1">IF($AO$340="計画",IF(AU170=0,1,IF(AO173="達成",1,IF(AO173="達成※",1,0))),IF(AW170=0,1,IF(AO175="達成",1,IF(AO175="達成※",1,0))))</f>
        <v>0</v>
      </c>
      <c r="BK170" s="125">
        <f ca="1">IF($AO$340="計画",IF(COUNTIF(AH174:AL174,"未")=0,1,0),IF(COUNTIF(AH176:AL176,"未")=0,1,0))</f>
        <v>0</v>
      </c>
    </row>
    <row r="171" spans="1:63" ht="28.5" outlineLevel="1">
      <c r="A171" s="12"/>
      <c r="B171" s="169" t="s">
        <v>3</v>
      </c>
      <c r="C171" s="167" t="str">
        <f>IFERROR(VLOOKUP(C169,祝日一覧!$A:$C,3,FALSE),"")</f>
        <v/>
      </c>
      <c r="D171" s="167" t="str">
        <f>IFERROR(VLOOKUP(D169,祝日一覧!$A:$C,3,FALSE),"")</f>
        <v/>
      </c>
      <c r="E171" s="167" t="str">
        <f>IFERROR(VLOOKUP(E169,祝日一覧!$A:$C,3,FALSE),"")</f>
        <v/>
      </c>
      <c r="F171" s="167" t="str">
        <f>IFERROR(VLOOKUP(F169,祝日一覧!$A:$C,3,FALSE),"")</f>
        <v/>
      </c>
      <c r="G171" s="167" t="str">
        <f>IFERROR(VLOOKUP(G169,祝日一覧!$A:$C,3,FALSE),"")</f>
        <v/>
      </c>
      <c r="H171" s="167" t="str">
        <f>IFERROR(VLOOKUP(H169,祝日一覧!$A:$C,3,FALSE),"")</f>
        <v/>
      </c>
      <c r="I171" s="167" t="str">
        <f>IFERROR(VLOOKUP(I169,祝日一覧!$A:$C,3,FALSE),"")</f>
        <v/>
      </c>
      <c r="J171" s="167" t="str">
        <f>IFERROR(VLOOKUP(J169,祝日一覧!$A:$C,3,FALSE),"")</f>
        <v/>
      </c>
      <c r="K171" s="167" t="str">
        <f>IFERROR(VLOOKUP(K169,祝日一覧!$A:$C,3,FALSE),"")</f>
        <v/>
      </c>
      <c r="L171" s="167" t="str">
        <f>IFERROR(VLOOKUP(L169,祝日一覧!$A:$C,3,FALSE),"")</f>
        <v/>
      </c>
      <c r="M171" s="167" t="str">
        <f>IFERROR(VLOOKUP(M169,祝日一覧!$A:$C,3,FALSE),"")</f>
        <v>建国記念の日</v>
      </c>
      <c r="N171" s="167" t="str">
        <f>IFERROR(VLOOKUP(N169,祝日一覧!$A:$C,3,FALSE),"")</f>
        <v/>
      </c>
      <c r="O171" s="167" t="str">
        <f>IFERROR(VLOOKUP(O169,祝日一覧!$A:$C,3,FALSE),"")</f>
        <v/>
      </c>
      <c r="P171" s="167" t="str">
        <f>IFERROR(VLOOKUP(P169,祝日一覧!$A:$C,3,FALSE),"")</f>
        <v/>
      </c>
      <c r="Q171" s="167" t="str">
        <f>IFERROR(VLOOKUP(Q169,祝日一覧!$A:$C,3,FALSE),"")</f>
        <v/>
      </c>
      <c r="R171" s="167" t="str">
        <f>IFERROR(VLOOKUP(R169,祝日一覧!$A:$C,3,FALSE),"")</f>
        <v/>
      </c>
      <c r="S171" s="167" t="str">
        <f>IFERROR(VLOOKUP(S169,祝日一覧!$A:$C,3,FALSE),"")</f>
        <v/>
      </c>
      <c r="T171" s="167" t="str">
        <f>IFERROR(VLOOKUP(T169,祝日一覧!$A:$C,3,FALSE),"")</f>
        <v/>
      </c>
      <c r="U171" s="167" t="str">
        <f>IFERROR(VLOOKUP(U169,祝日一覧!$A:$C,3,FALSE),"")</f>
        <v/>
      </c>
      <c r="V171" s="167" t="str">
        <f>IFERROR(VLOOKUP(V169,祝日一覧!$A:$C,3,FALSE),"")</f>
        <v/>
      </c>
      <c r="W171" s="167" t="str">
        <f>IFERROR(VLOOKUP(W169,祝日一覧!$A:$C,3,FALSE),"")</f>
        <v/>
      </c>
      <c r="X171" s="167" t="str">
        <f>IFERROR(VLOOKUP(X169,祝日一覧!$A:$C,3,FALSE),"")</f>
        <v/>
      </c>
      <c r="Y171" s="167" t="str">
        <f>IFERROR(VLOOKUP(Y169,祝日一覧!$A:$C,3,FALSE),"")</f>
        <v>天皇誕生日</v>
      </c>
      <c r="Z171" s="167" t="str">
        <f>IFERROR(VLOOKUP(Z169,祝日一覧!$A:$C,3,FALSE),"")</f>
        <v/>
      </c>
      <c r="AA171" s="167" t="str">
        <f>IFERROR(VLOOKUP(AA169,祝日一覧!$A:$C,3,FALSE),"")</f>
        <v/>
      </c>
      <c r="AB171" s="167" t="str">
        <f>IFERROR(VLOOKUP(AB169,祝日一覧!$A:$C,3,FALSE),"")</f>
        <v/>
      </c>
      <c r="AC171" s="167" t="str">
        <f>IFERROR(VLOOKUP(AC169,祝日一覧!$A:$C,3,FALSE),"")</f>
        <v/>
      </c>
      <c r="AD171" s="167" t="str">
        <f>IFERROR(VLOOKUP(AD169,祝日一覧!$A:$C,3,FALSE),"")</f>
        <v/>
      </c>
      <c r="AE171" s="167" t="str">
        <f>IFERROR(VLOOKUP(AE169,祝日一覧!$A:$C,3,FALSE),"")</f>
        <v/>
      </c>
      <c r="AF171" s="167" t="str">
        <f>IFERROR(VLOOKUP(AF169,祝日一覧!$A:$C,3,FALSE),"")</f>
        <v/>
      </c>
      <c r="AG171" s="168" t="str">
        <f>IFERROR(VLOOKUP(AG169,祝日一覧!$A:$C,3,FALSE),"")</f>
        <v/>
      </c>
      <c r="AH171" s="194"/>
      <c r="AI171" s="195"/>
      <c r="AJ171" s="195"/>
      <c r="AK171" s="195"/>
      <c r="AL171" s="196"/>
      <c r="AM171" s="177"/>
      <c r="AN171" s="178"/>
      <c r="AO171" s="179"/>
      <c r="AP171" s="181"/>
      <c r="AQ171" s="184"/>
      <c r="AR171" s="39" t="s">
        <v>84</v>
      </c>
      <c r="AS171" s="40" t="s">
        <v>84</v>
      </c>
      <c r="AT171" s="186"/>
      <c r="AU171" s="156"/>
      <c r="AV171" s="170"/>
      <c r="AW171" s="156"/>
      <c r="AX171" s="170"/>
      <c r="AY171" s="170"/>
      <c r="AZ171" s="170"/>
      <c r="BA171" s="170"/>
      <c r="BB171" s="170"/>
      <c r="BC171" s="125"/>
      <c r="BD171" s="174">
        <f ca="1">BC170-AS172</f>
        <v>8</v>
      </c>
      <c r="BE171" s="174">
        <f ca="1">BC170-AS174</f>
        <v>8</v>
      </c>
      <c r="BF171" s="125"/>
      <c r="BG171" s="125"/>
      <c r="BH171" s="172"/>
      <c r="BI171" s="232">
        <f>WEEKDAY(C167,3)</f>
        <v>5</v>
      </c>
      <c r="BJ171" s="125"/>
      <c r="BK171" s="125"/>
    </row>
    <row r="172" spans="1:63" ht="54" outlineLevel="1">
      <c r="A172" s="43"/>
      <c r="B172" s="169"/>
      <c r="C172" s="167"/>
      <c r="D172" s="167"/>
      <c r="E172" s="167"/>
      <c r="F172" s="167"/>
      <c r="G172" s="167"/>
      <c r="H172" s="167"/>
      <c r="I172" s="167"/>
      <c r="J172" s="167"/>
      <c r="K172" s="167"/>
      <c r="L172" s="167"/>
      <c r="M172" s="167"/>
      <c r="N172" s="167"/>
      <c r="O172" s="167"/>
      <c r="P172" s="167"/>
      <c r="Q172" s="167"/>
      <c r="R172" s="167"/>
      <c r="S172" s="167"/>
      <c r="T172" s="167"/>
      <c r="U172" s="167"/>
      <c r="V172" s="167"/>
      <c r="W172" s="167"/>
      <c r="X172" s="167"/>
      <c r="Y172" s="167"/>
      <c r="Z172" s="167"/>
      <c r="AA172" s="167"/>
      <c r="AB172" s="167"/>
      <c r="AC172" s="167"/>
      <c r="AD172" s="167"/>
      <c r="AE172" s="167"/>
      <c r="AF172" s="167"/>
      <c r="AG172" s="168"/>
      <c r="AH172" s="86" t="str">
        <f>IF($BI170=7,DBCS(1&amp;"日～"&amp;7&amp;"日"),DBCS("前"&amp;DAY(EOMONTH($C168-1,0))-6+$BI170&amp;"日～"&amp;$BI170&amp;"日"))</f>
        <v>１日～７日</v>
      </c>
      <c r="AI172" s="45" t="str">
        <f>DBCS($BI170+1&amp;"日～"&amp;$BI170+7&amp;"日")</f>
        <v>８日～１４日</v>
      </c>
      <c r="AJ172" s="45" t="str">
        <f>DBCS($BI170+8&amp;"日～"&amp;$BI170+14&amp;"日")</f>
        <v>１５日～２１日</v>
      </c>
      <c r="AK172" s="45" t="str">
        <f>DBCS($BI170+15&amp;"日～"&amp;$BI170+21&amp;"日")</f>
        <v>２２日～２８日</v>
      </c>
      <c r="AL172" s="46" t="str">
        <f>IF(AND(BI170=7,BI173=0),"-",IF($BI175=3,"-",DBCS($BI170+22&amp;"日～"&amp;$BI170+28&amp;"日")))</f>
        <v>-</v>
      </c>
      <c r="AM172" s="177"/>
      <c r="AN172" s="178"/>
      <c r="AO172" s="179"/>
      <c r="AP172" s="182"/>
      <c r="AQ172" s="185"/>
      <c r="AR172" s="39">
        <f>COUNTIF(C173:AG174,"外")</f>
        <v>0</v>
      </c>
      <c r="AS172" s="40">
        <f ca="1">COUNTIF(OFFSET(C173,0,MAX(5-WEEKDAY(C168,3),0),1,MIN(7-WEEKDAY(C168,3),2)),"外")+COUNTIF(OFFSET(C173,0,MAX(5-WEEKDAY(C168,3),0)+7,1,2),"外")+COUNTIF(OFFSET(C173,0,MAX(5-WEEKDAY(C168,3),0)+14,1,2),"外")+COUNTIF(OFFSET(C173,0,MAX(5-WEEKDAY(C168,3),0)+21,1,2),"外")+IF(BI172-BI170&lt;27,0,COUNTIF(OFFSET(C173,0,BI170+26,1,MIN(7-BI173,2)),"外"))</f>
        <v>0</v>
      </c>
      <c r="AT172" s="186"/>
      <c r="AU172" s="156"/>
      <c r="AV172" s="170"/>
      <c r="AW172" s="156"/>
      <c r="AX172" s="170"/>
      <c r="AY172" s="170"/>
      <c r="AZ172" s="170"/>
      <c r="BA172" s="170"/>
      <c r="BB172" s="170"/>
      <c r="BC172" s="125"/>
      <c r="BD172" s="175"/>
      <c r="BE172" s="175"/>
      <c r="BF172" s="125"/>
      <c r="BG172" s="125"/>
      <c r="BH172" s="47" t="s">
        <v>109</v>
      </c>
      <c r="BI172" s="48">
        <f>DAY(EOMONTH(C168,0))</f>
        <v>28</v>
      </c>
      <c r="BJ172" s="125"/>
      <c r="BK172" s="125"/>
    </row>
    <row r="173" spans="1:63" ht="26.45" customHeight="1" outlineLevel="1">
      <c r="A173" s="52"/>
      <c r="B173" s="161" t="s">
        <v>88</v>
      </c>
      <c r="C173" s="123"/>
      <c r="D173" s="123"/>
      <c r="E173" s="123"/>
      <c r="F173" s="123"/>
      <c r="G173" s="123"/>
      <c r="H173" s="123"/>
      <c r="I173" s="123"/>
      <c r="J173" s="123"/>
      <c r="K173" s="123"/>
      <c r="L173" s="123"/>
      <c r="M173" s="123"/>
      <c r="N173" s="123"/>
      <c r="O173" s="123"/>
      <c r="P173" s="123"/>
      <c r="Q173" s="123"/>
      <c r="R173" s="123"/>
      <c r="S173" s="123"/>
      <c r="T173" s="123"/>
      <c r="U173" s="123"/>
      <c r="V173" s="123"/>
      <c r="W173" s="123"/>
      <c r="X173" s="123"/>
      <c r="Y173" s="123"/>
      <c r="Z173" s="123"/>
      <c r="AA173" s="123"/>
      <c r="AB173" s="123"/>
      <c r="AC173" s="123"/>
      <c r="AD173" s="123"/>
      <c r="AE173" s="123"/>
      <c r="AF173" s="123"/>
      <c r="AG173" s="143"/>
      <c r="AH173" s="53">
        <f ca="1">IF(BI170=7,COUNTIF(OFFSET($C173,0,0,1,$BI170),"○")+COUNTIF(OFFSET($C173,0,$BI170,1,7),"●"),COUNTIF(OFFSET($C173,0,0,1,$BI170),"○")+COUNTIF(OFFSET($C173,-10,DAY(EOMONTH(C168-1,0))-7+BI170,1,7-$BI170),"○")+COUNTIF(OFFSET(C173,0,BI170,1,7),"●"))</f>
        <v>0</v>
      </c>
      <c r="AI173" s="54">
        <f ca="1">COUNTIF(OFFSET($C173,0,$BI170,1,7),"○")+COUNTIF(OFFSET($C173,0,$BI170+7,1,7),"●")</f>
        <v>0</v>
      </c>
      <c r="AJ173" s="54">
        <f ca="1">COUNTIF(OFFSET($C173,0,$BI170+7,1,7),"○")+COUNTIF(OFFSET($C173,0,$BI170+14,1,7),"●")</f>
        <v>0</v>
      </c>
      <c r="AK173" s="54">
        <f ca="1">IF(BI175=3,COUNTIF(OFFSET($C173,0,$BI170+14,1,7),"○")+IFERROR(COUNTIF(OFFSET(C173,0,BI170+21,1,BI173),"●"),0)+COUNTIF(OFFSET(C173,10,0,1,7-BI173),"●"),COUNTIF(OFFSET($C173,0,$BI170+14,1,7),"○")+COUNTIF(OFFSET($C173,0,$BI170+21,1,7),"●"))</f>
        <v>0</v>
      </c>
      <c r="AL173" s="55" t="str">
        <f ca="1">IF((BI175+SIGN(BI170))&lt;5,"-",IF(BI173=0,COUNTIF(OFFSET(C173,0,BI170+21,1,7),"○")+COUNTIF(OFFSET(C173,10,0,1,7-BI173),"●"),COUNTIF(OFFSET(C173,0,BI170+21,1,7),"○")+COUNTIF(OFFSET(C173,0,BI170+28,1,BI173),"●")+COUNTIF(OFFSET(C173,10,1,7-BI173,),"●")))</f>
        <v>-</v>
      </c>
      <c r="AM173" s="145">
        <f>AY170</f>
        <v>0</v>
      </c>
      <c r="AN173" s="147">
        <f>IF(AU170=0,"対象外",AM173/AU170)</f>
        <v>0</v>
      </c>
      <c r="AO173" s="149" t="str">
        <f ca="1">IF(AU170=0,"対象外",IF(AM173/AU170&gt;=0.285,"達成",IF(AM173&gt;=BF173,"達成※","未")))</f>
        <v>未</v>
      </c>
      <c r="AP173" s="151">
        <f>AZ170</f>
        <v>38</v>
      </c>
      <c r="AQ173" s="153">
        <f>IFERROR(AP173/AV170,"")</f>
        <v>8.15450643776824E-2</v>
      </c>
      <c r="AR173" s="39" t="s">
        <v>85</v>
      </c>
      <c r="AS173" s="40" t="s">
        <v>85</v>
      </c>
      <c r="AT173" s="186"/>
      <c r="AU173" s="156"/>
      <c r="AV173" s="170"/>
      <c r="AW173" s="156"/>
      <c r="AX173" s="170"/>
      <c r="AY173" s="170"/>
      <c r="AZ173" s="170"/>
      <c r="BA173" s="170"/>
      <c r="BB173" s="170"/>
      <c r="BC173" s="125"/>
      <c r="BD173" s="175"/>
      <c r="BE173" s="175"/>
      <c r="BF173" s="125" t="str">
        <f ca="1">IF(OR(BD171/AU170&lt;0.285,BD171=0),BD171,"-")</f>
        <v>-</v>
      </c>
      <c r="BG173" s="174" t="str">
        <f ca="1">IF(OR(BE171/AW170&lt;0.285,BE171=0),BE171,"-")</f>
        <v>-</v>
      </c>
      <c r="BH173" s="56" t="s">
        <v>110</v>
      </c>
      <c r="BI173" s="57">
        <f>MOD(BI172-BI170,7)</f>
        <v>0</v>
      </c>
      <c r="BJ173" s="125"/>
      <c r="BK173" s="125"/>
    </row>
    <row r="174" spans="1:63" ht="12.95" customHeight="1" outlineLevel="1">
      <c r="A174" s="52"/>
      <c r="B174" s="161"/>
      <c r="C174" s="123"/>
      <c r="D174" s="123"/>
      <c r="E174" s="123"/>
      <c r="F174" s="123"/>
      <c r="G174" s="123"/>
      <c r="H174" s="123"/>
      <c r="I174" s="123"/>
      <c r="J174" s="123"/>
      <c r="K174" s="123"/>
      <c r="L174" s="123"/>
      <c r="M174" s="123"/>
      <c r="N174" s="123"/>
      <c r="O174" s="123"/>
      <c r="P174" s="123"/>
      <c r="Q174" s="123"/>
      <c r="R174" s="123"/>
      <c r="S174" s="123"/>
      <c r="T174" s="123"/>
      <c r="U174" s="123"/>
      <c r="V174" s="123"/>
      <c r="W174" s="123"/>
      <c r="X174" s="123"/>
      <c r="Y174" s="123"/>
      <c r="Z174" s="123"/>
      <c r="AA174" s="123"/>
      <c r="AB174" s="123"/>
      <c r="AC174" s="123"/>
      <c r="AD174" s="123"/>
      <c r="AE174" s="123"/>
      <c r="AF174" s="123"/>
      <c r="AG174" s="143"/>
      <c r="AH174" s="58" t="str">
        <f ca="1">IF(BI170=1,
IF((2-COUNTIF(OFFSET(C173,0,0,1,1),"外")-COUNTIF(OFFSET(C173,-10,BI162-1),"外"))&lt;=AH173,"達成","未"),
IF((2-COUNTIF(OFFSET(C173,0,MAX(5-WEEKDAY(C168,3),0),1,2),"外"))&lt;=AH173,"達成","未"))</f>
        <v>未</v>
      </c>
      <c r="AI174" s="54" t="str">
        <f ca="1">IF((2-COUNTIF(OFFSET($C173,0,$BI170+5,1,2),"外"))&lt;=AI173,"達成","未")</f>
        <v>未</v>
      </c>
      <c r="AJ174" s="54" t="str">
        <f ca="1">IF((2-COUNTIF(OFFSET($C173,0,$BI170+12,1,2),"外"))&lt;=AJ173,"達成","未")</f>
        <v>未</v>
      </c>
      <c r="AK174" s="54" t="str">
        <f ca="1">IF((2-COUNTIF(OFFSET($C173,0,$BI170+19,1,2),"外"))&lt;=AK173,"達成","未")</f>
        <v>未</v>
      </c>
      <c r="AL174" s="55" t="str">
        <f ca="1">IF((BI175+SIGN(BI170))&lt;5,"-",IF((2-COUNTIF(OFFSET($C173,0,$BI170+26,1,2),"外"))&lt;=AL173,"達成","未"))</f>
        <v>-</v>
      </c>
      <c r="AM174" s="163"/>
      <c r="AN174" s="164"/>
      <c r="AO174" s="165"/>
      <c r="AP174" s="166"/>
      <c r="AQ174" s="187"/>
      <c r="AR174" s="188">
        <f>COUNTIF(C175:AG176,"外")</f>
        <v>0</v>
      </c>
      <c r="AS174" s="190">
        <f ca="1">COUNTIF(OFFSET(C175,0,MAX(5-WEEKDAY(C168,3),0),1,MIN(7-WEEKDAY(C168,3),2)),"外")+COUNTIF(OFFSET(C175,0,MAX(5-WEEKDAY(C168,3),0)+7,1,2),"外")+COUNTIF(OFFSET(C175,0,MAX(5-WEEKDAY(C168,3),0)+14,1,2),"外")+COUNTIF(OFFSET(C175,0,MAX(5-WEEKDAY(C168,3),0)+21,1,2),"外")+IF(BI172-BI170&lt;27,0,COUNTIF(OFFSET(C175,0,BI170+26,1,MIN(7-BI173,2)),"外"))</f>
        <v>0</v>
      </c>
      <c r="AT174" s="186"/>
      <c r="AU174" s="156"/>
      <c r="AV174" s="170"/>
      <c r="AW174" s="156"/>
      <c r="AX174" s="170"/>
      <c r="AY174" s="170"/>
      <c r="AZ174" s="170"/>
      <c r="BA174" s="170"/>
      <c r="BB174" s="170"/>
      <c r="BC174" s="125"/>
      <c r="BD174" s="175"/>
      <c r="BE174" s="175"/>
      <c r="BF174" s="125"/>
      <c r="BG174" s="175"/>
      <c r="BH174" s="59" t="s">
        <v>112</v>
      </c>
      <c r="BI174" s="57">
        <f>SIGN(BI170)+SIGN(BI173)+BI175</f>
        <v>4</v>
      </c>
      <c r="BJ174" s="125"/>
      <c r="BK174" s="125"/>
    </row>
    <row r="175" spans="1:63" ht="26.45" customHeight="1" outlineLevel="1">
      <c r="A175" s="52"/>
      <c r="B175" s="161" t="s">
        <v>137</v>
      </c>
      <c r="C175" s="123"/>
      <c r="D175" s="123"/>
      <c r="E175" s="123"/>
      <c r="F175" s="123"/>
      <c r="G175" s="123"/>
      <c r="H175" s="123"/>
      <c r="I175" s="123"/>
      <c r="J175" s="123"/>
      <c r="K175" s="123"/>
      <c r="L175" s="123"/>
      <c r="M175" s="123"/>
      <c r="N175" s="123"/>
      <c r="O175" s="123"/>
      <c r="P175" s="123"/>
      <c r="Q175" s="123"/>
      <c r="R175" s="123"/>
      <c r="S175" s="123"/>
      <c r="T175" s="123"/>
      <c r="U175" s="123"/>
      <c r="V175" s="123"/>
      <c r="W175" s="123"/>
      <c r="X175" s="123"/>
      <c r="Y175" s="123"/>
      <c r="Z175" s="123"/>
      <c r="AA175" s="123"/>
      <c r="AB175" s="123"/>
      <c r="AC175" s="123"/>
      <c r="AD175" s="123"/>
      <c r="AE175" s="123"/>
      <c r="AF175" s="123"/>
      <c r="AG175" s="143"/>
      <c r="AH175" s="53">
        <f ca="1">IF(BI170=7,COUNTIF(OFFSET($C175,0,0,1,$BI170),"○")+COUNTIF(OFFSET($C175,0,$BI170,1,7),"●"),COUNTIF(OFFSET($C175,0,0,1,$BI170),"○")+COUNTIF(OFFSET($C175,-10,DAY(EOMONTH(C168-1,0))-7+BI170,1,7-$BI170),"○")+COUNTIF(OFFSET(C175,0,BI170,1,7),"●"))</f>
        <v>0</v>
      </c>
      <c r="AI175" s="60">
        <f ca="1">COUNTIF(OFFSET($C175,0,$BI170,1,7),"○")+COUNTIF(OFFSET($C175,0,$BI170+7,1,7),"●")</f>
        <v>0</v>
      </c>
      <c r="AJ175" s="60">
        <f ca="1">COUNTIF(OFFSET($C175,0,$BI170+7,1,7),"○")+COUNTIF(OFFSET($C175,0,$BI170+14,1,7),"●")</f>
        <v>0</v>
      </c>
      <c r="AK175" s="60">
        <f ca="1">IF(BI175=3,COUNTIF(OFFSET($C175,0,$BI170+14,1,7),"○")+IFERROR(COUNTIF(OFFSET(C175,0,BI170+21,1,BI173),"●"),0)+COUNTIF(OFFSET(C175,10,0,1,7-BI173),"●"),COUNTIF(OFFSET($C175,0,$BI170+14,1,7),"○")+COUNTIF(OFFSET($C175,0,$BI170+21,1,7),"●"))</f>
        <v>0</v>
      </c>
      <c r="AL175" s="61" t="str">
        <f ca="1">IF((BI175+SIGN(BI170))&lt;5,"-",IF(BI173=0,COUNTIF(OFFSET(C175,0,BI170+21,1,7),"○")+COUNTIF(OFFSET(C175,10,0,1,7-BI173),"●"),COUNTIF(OFFSET(C175,0,BI170+21,1,7),"○")+COUNTIF(OFFSET(C175,0,BI170+28,1,BI173),"●")+COUNTIF(OFFSET(C175,10,1,7-BI173,),"●")))</f>
        <v>-</v>
      </c>
      <c r="AM175" s="145">
        <f>BA170</f>
        <v>0</v>
      </c>
      <c r="AN175" s="147">
        <f>IF(AW170=0,"対象外",AM175/AW170)</f>
        <v>0</v>
      </c>
      <c r="AO175" s="149" t="str">
        <f ca="1">IF(AW170=0,"対象外",IF(AM175/AW170&gt;=0.285,"達成",IF(AM175&gt;=BG173,"達成※","未")))</f>
        <v>未</v>
      </c>
      <c r="AP175" s="151">
        <f>BB170</f>
        <v>38</v>
      </c>
      <c r="AQ175" s="153">
        <f>IFERROR(AP175/AX170,"")</f>
        <v>8.15450643776824E-2</v>
      </c>
      <c r="AR175" s="189"/>
      <c r="AS175" s="191"/>
      <c r="AT175" s="186"/>
      <c r="AU175" s="157"/>
      <c r="AV175" s="170"/>
      <c r="AW175" s="157"/>
      <c r="AX175" s="170"/>
      <c r="AY175" s="170"/>
      <c r="AZ175" s="170"/>
      <c r="BA175" s="170"/>
      <c r="BB175" s="170"/>
      <c r="BC175" s="125"/>
      <c r="BD175" s="176"/>
      <c r="BE175" s="176"/>
      <c r="BF175" s="125"/>
      <c r="BG175" s="176"/>
      <c r="BH175" s="63" t="s">
        <v>111</v>
      </c>
      <c r="BI175" s="64">
        <f>ROUNDDOWN((BI172-BI170)/7,0)</f>
        <v>3</v>
      </c>
      <c r="BJ175" s="125"/>
      <c r="BK175" s="125"/>
    </row>
    <row r="176" spans="1:63" ht="14.25" outlineLevel="1" thickBot="1">
      <c r="A176" s="52"/>
      <c r="B176" s="162"/>
      <c r="C176" s="142"/>
      <c r="D176" s="142"/>
      <c r="E176" s="142"/>
      <c r="F176" s="142"/>
      <c r="G176" s="142"/>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4"/>
      <c r="AH176" s="77" t="str">
        <f ca="1">IF(BI170=1,
IF((2-COUNTIF(OFFSET(C175,0,0,1,1),"外")-COUNTIF(OFFSET(C175,-10,BI162-1),"外"))&lt;=AH175,"達成","未"),
IF((2-COUNTIF(OFFSET(C175,0,MAX(5-WEEKDAY(C168,3),0),1,2),"外"))&lt;=AH175,"達成","未"))</f>
        <v>未</v>
      </c>
      <c r="AI176" s="66" t="str">
        <f ca="1">IF((2-COUNTIF(OFFSET($C175,0,$BI170+5,1,2),"外"))&lt;=AI175,"達成","未")</f>
        <v>未</v>
      </c>
      <c r="AJ176" s="66" t="str">
        <f ca="1">IF((2-COUNTIF(OFFSET($C175,0,$BI170+12,1,2),"外"))&lt;=AJ175,"達成","未")</f>
        <v>未</v>
      </c>
      <c r="AK176" s="66" t="str">
        <f ca="1">IF((2-COUNTIF(OFFSET($C175,0,$BI170+19,1,2),"外"))&lt;=AK175,"達成","未")</f>
        <v>未</v>
      </c>
      <c r="AL176" s="67" t="str">
        <f ca="1">IF((BI175+SIGN(BI170))&lt;5,"-",IF((2-COUNTIF(OFFSET($C175,0,$BI170+26,1,2),"外"))&lt;=AL175,"達成","未"))</f>
        <v>-</v>
      </c>
      <c r="AM176" s="146"/>
      <c r="AN176" s="148"/>
      <c r="AO176" s="150"/>
      <c r="AP176" s="152"/>
      <c r="AQ176" s="154"/>
      <c r="AR176" s="68"/>
      <c r="AS176" s="68"/>
      <c r="AT176" s="22"/>
      <c r="AU176" s="22"/>
      <c r="AV176" s="22"/>
      <c r="AW176" s="22"/>
      <c r="AX176" s="22"/>
      <c r="AY176" s="22"/>
      <c r="AZ176" s="22"/>
      <c r="BA176" s="22"/>
      <c r="BB176" s="22"/>
      <c r="BC176" s="69"/>
      <c r="BD176" s="69"/>
      <c r="BE176" s="69"/>
      <c r="BF176" s="69"/>
      <c r="BG176" s="69"/>
      <c r="BH176" s="69"/>
      <c r="BI176" s="69"/>
      <c r="BJ176" s="69"/>
      <c r="BK176" s="18"/>
    </row>
    <row r="177" spans="1:63" ht="14.25" outlineLevel="1" thickBot="1">
      <c r="A177" s="12"/>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Z177" s="16"/>
      <c r="BA177" s="16"/>
      <c r="BB177" s="16"/>
    </row>
    <row r="178" spans="1:63" ht="12.95" customHeight="1" outlineLevel="1">
      <c r="A178" s="12"/>
      <c r="B178" s="29" t="s">
        <v>0</v>
      </c>
      <c r="C178" s="207">
        <f>DATE(YEAR(C168),MONTH(C168)+1,DAY(C168))</f>
        <v>46447</v>
      </c>
      <c r="D178" s="207"/>
      <c r="E178" s="207"/>
      <c r="F178" s="207"/>
      <c r="G178" s="207"/>
      <c r="H178" s="207"/>
      <c r="I178" s="207"/>
      <c r="J178" s="207"/>
      <c r="K178" s="207"/>
      <c r="L178" s="207"/>
      <c r="M178" s="207"/>
      <c r="N178" s="207"/>
      <c r="O178" s="207"/>
      <c r="P178" s="207"/>
      <c r="Q178" s="207"/>
      <c r="R178" s="207"/>
      <c r="S178" s="207"/>
      <c r="T178" s="207"/>
      <c r="U178" s="207"/>
      <c r="V178" s="207"/>
      <c r="W178" s="207"/>
      <c r="X178" s="207"/>
      <c r="Y178" s="207"/>
      <c r="Z178" s="207"/>
      <c r="AA178" s="207"/>
      <c r="AB178" s="207"/>
      <c r="AC178" s="207"/>
      <c r="AD178" s="207"/>
      <c r="AE178" s="207"/>
      <c r="AF178" s="207"/>
      <c r="AG178" s="208"/>
      <c r="AH178" s="256" t="s">
        <v>135</v>
      </c>
      <c r="AI178" s="257"/>
      <c r="AJ178" s="257"/>
      <c r="AK178" s="257"/>
      <c r="AL178" s="258"/>
      <c r="AM178" s="215" t="s">
        <v>50</v>
      </c>
      <c r="AN178" s="216"/>
      <c r="AO178" s="217"/>
      <c r="AP178" s="221" t="s">
        <v>11</v>
      </c>
      <c r="AQ178" s="222"/>
      <c r="AR178" s="199" t="s">
        <v>113</v>
      </c>
      <c r="AS178" s="202" t="s">
        <v>114</v>
      </c>
      <c r="AT178" s="205" t="s">
        <v>15</v>
      </c>
      <c r="AU178" s="155" t="s">
        <v>115</v>
      </c>
      <c r="AV178" s="197" t="s">
        <v>116</v>
      </c>
      <c r="AW178" s="155" t="s">
        <v>118</v>
      </c>
      <c r="AX178" s="197" t="s">
        <v>117</v>
      </c>
      <c r="AY178" s="155" t="s">
        <v>80</v>
      </c>
      <c r="AZ178" s="155" t="s">
        <v>81</v>
      </c>
      <c r="BA178" s="30" t="s">
        <v>82</v>
      </c>
      <c r="BB178" s="30" t="s">
        <v>83</v>
      </c>
      <c r="BC178" s="170" t="s">
        <v>52</v>
      </c>
      <c r="BD178" s="197" t="s">
        <v>119</v>
      </c>
      <c r="BE178" s="197" t="s">
        <v>120</v>
      </c>
      <c r="BF178" s="170" t="s">
        <v>121</v>
      </c>
      <c r="BG178" s="170" t="s">
        <v>122</v>
      </c>
      <c r="BH178" s="31"/>
      <c r="BI178" s="192" t="s">
        <v>100</v>
      </c>
      <c r="BJ178" s="170" t="s">
        <v>61</v>
      </c>
      <c r="BK178" s="125" t="s">
        <v>89</v>
      </c>
    </row>
    <row r="179" spans="1:63" outlineLevel="1">
      <c r="A179" s="12"/>
      <c r="B179" s="32" t="s">
        <v>1</v>
      </c>
      <c r="C179" s="33">
        <f>DATE(YEAR(C178),MONTH(C178),DAY(C178))</f>
        <v>46447</v>
      </c>
      <c r="D179" s="33">
        <f>IF(MONTH(DATE(YEAR(C179),MONTH(C179),DAY(C179)+1))=MONTH($C178),DATE(YEAR(C179),MONTH(C179),DAY(C179)+1),"")</f>
        <v>46448</v>
      </c>
      <c r="E179" s="33">
        <f t="shared" ref="E179:AG179" si="35">IF(MONTH(DATE(YEAR(D179),MONTH(D179),DAY(D179)+1))=MONTH($C178),DATE(YEAR(D179),MONTH(D179),DAY(D179)+1),"")</f>
        <v>46449</v>
      </c>
      <c r="F179" s="33">
        <f t="shared" si="35"/>
        <v>46450</v>
      </c>
      <c r="G179" s="33">
        <f t="shared" si="35"/>
        <v>46451</v>
      </c>
      <c r="H179" s="33">
        <f t="shared" si="35"/>
        <v>46452</v>
      </c>
      <c r="I179" s="33">
        <f t="shared" si="35"/>
        <v>46453</v>
      </c>
      <c r="J179" s="33">
        <f t="shared" si="35"/>
        <v>46454</v>
      </c>
      <c r="K179" s="33">
        <f t="shared" si="35"/>
        <v>46455</v>
      </c>
      <c r="L179" s="33">
        <f t="shared" si="35"/>
        <v>46456</v>
      </c>
      <c r="M179" s="33">
        <f t="shared" si="35"/>
        <v>46457</v>
      </c>
      <c r="N179" s="33">
        <f t="shared" si="35"/>
        <v>46458</v>
      </c>
      <c r="O179" s="33">
        <f t="shared" si="35"/>
        <v>46459</v>
      </c>
      <c r="P179" s="33">
        <f t="shared" si="35"/>
        <v>46460</v>
      </c>
      <c r="Q179" s="33">
        <f t="shared" si="35"/>
        <v>46461</v>
      </c>
      <c r="R179" s="33">
        <f t="shared" si="35"/>
        <v>46462</v>
      </c>
      <c r="S179" s="33">
        <f t="shared" si="35"/>
        <v>46463</v>
      </c>
      <c r="T179" s="33">
        <f t="shared" si="35"/>
        <v>46464</v>
      </c>
      <c r="U179" s="33">
        <f t="shared" si="35"/>
        <v>46465</v>
      </c>
      <c r="V179" s="33">
        <f t="shared" si="35"/>
        <v>46466</v>
      </c>
      <c r="W179" s="33">
        <f t="shared" si="35"/>
        <v>46467</v>
      </c>
      <c r="X179" s="33">
        <f t="shared" si="35"/>
        <v>46468</v>
      </c>
      <c r="Y179" s="33">
        <f t="shared" si="35"/>
        <v>46469</v>
      </c>
      <c r="Z179" s="33">
        <f t="shared" si="35"/>
        <v>46470</v>
      </c>
      <c r="AA179" s="33">
        <f t="shared" si="35"/>
        <v>46471</v>
      </c>
      <c r="AB179" s="33">
        <f t="shared" si="35"/>
        <v>46472</v>
      </c>
      <c r="AC179" s="33">
        <f t="shared" si="35"/>
        <v>46473</v>
      </c>
      <c r="AD179" s="33">
        <f t="shared" si="35"/>
        <v>46474</v>
      </c>
      <c r="AE179" s="33">
        <f t="shared" si="35"/>
        <v>46475</v>
      </c>
      <c r="AF179" s="33">
        <f t="shared" si="35"/>
        <v>46476</v>
      </c>
      <c r="AG179" s="74">
        <f t="shared" si="35"/>
        <v>46477</v>
      </c>
      <c r="AH179" s="259"/>
      <c r="AI179" s="260"/>
      <c r="AJ179" s="260"/>
      <c r="AK179" s="260"/>
      <c r="AL179" s="261"/>
      <c r="AM179" s="218"/>
      <c r="AN179" s="219"/>
      <c r="AO179" s="220"/>
      <c r="AP179" s="223"/>
      <c r="AQ179" s="224"/>
      <c r="AR179" s="200"/>
      <c r="AS179" s="203"/>
      <c r="AT179" s="206"/>
      <c r="AU179" s="157"/>
      <c r="AV179" s="137"/>
      <c r="AW179" s="157"/>
      <c r="AX179" s="137"/>
      <c r="AY179" s="157"/>
      <c r="AZ179" s="157"/>
      <c r="BA179" s="35" t="s">
        <v>78</v>
      </c>
      <c r="BB179" s="35" t="s">
        <v>79</v>
      </c>
      <c r="BC179" s="170"/>
      <c r="BD179" s="198"/>
      <c r="BE179" s="198"/>
      <c r="BF179" s="125"/>
      <c r="BG179" s="125"/>
      <c r="BH179" s="36"/>
      <c r="BI179" s="193"/>
      <c r="BJ179" s="170"/>
      <c r="BK179" s="125"/>
    </row>
    <row r="180" spans="1:63" ht="12.95" customHeight="1" outlineLevel="1">
      <c r="A180" s="12"/>
      <c r="B180" s="32" t="s">
        <v>2</v>
      </c>
      <c r="C180" s="37" t="str">
        <f t="shared" ref="C180:AG180" si="36">TEXT(C179,"aaa")</f>
        <v>月</v>
      </c>
      <c r="D180" s="37" t="str">
        <f t="shared" si="36"/>
        <v>火</v>
      </c>
      <c r="E180" s="37" t="str">
        <f t="shared" si="36"/>
        <v>水</v>
      </c>
      <c r="F180" s="37" t="str">
        <f t="shared" si="36"/>
        <v>木</v>
      </c>
      <c r="G180" s="37" t="str">
        <f t="shared" si="36"/>
        <v>金</v>
      </c>
      <c r="H180" s="37" t="str">
        <f t="shared" si="36"/>
        <v>土</v>
      </c>
      <c r="I180" s="37" t="str">
        <f t="shared" si="36"/>
        <v>日</v>
      </c>
      <c r="J180" s="37" t="str">
        <f t="shared" si="36"/>
        <v>月</v>
      </c>
      <c r="K180" s="37" t="str">
        <f t="shared" si="36"/>
        <v>火</v>
      </c>
      <c r="L180" s="37" t="str">
        <f t="shared" si="36"/>
        <v>水</v>
      </c>
      <c r="M180" s="37" t="str">
        <f t="shared" si="36"/>
        <v>木</v>
      </c>
      <c r="N180" s="37" t="str">
        <f t="shared" si="36"/>
        <v>金</v>
      </c>
      <c r="O180" s="37" t="str">
        <f t="shared" si="36"/>
        <v>土</v>
      </c>
      <c r="P180" s="37" t="str">
        <f t="shared" si="36"/>
        <v>日</v>
      </c>
      <c r="Q180" s="37" t="str">
        <f t="shared" si="36"/>
        <v>月</v>
      </c>
      <c r="R180" s="37" t="str">
        <f t="shared" si="36"/>
        <v>火</v>
      </c>
      <c r="S180" s="37" t="str">
        <f t="shared" si="36"/>
        <v>水</v>
      </c>
      <c r="T180" s="37" t="str">
        <f t="shared" si="36"/>
        <v>木</v>
      </c>
      <c r="U180" s="37" t="str">
        <f t="shared" si="36"/>
        <v>金</v>
      </c>
      <c r="V180" s="37" t="str">
        <f t="shared" si="36"/>
        <v>土</v>
      </c>
      <c r="W180" s="37" t="str">
        <f t="shared" si="36"/>
        <v>日</v>
      </c>
      <c r="X180" s="37" t="str">
        <f t="shared" si="36"/>
        <v>月</v>
      </c>
      <c r="Y180" s="37" t="str">
        <f t="shared" si="36"/>
        <v>火</v>
      </c>
      <c r="Z180" s="37" t="str">
        <f t="shared" si="36"/>
        <v>水</v>
      </c>
      <c r="AA180" s="37" t="str">
        <f t="shared" si="36"/>
        <v>木</v>
      </c>
      <c r="AB180" s="37" t="str">
        <f t="shared" si="36"/>
        <v>金</v>
      </c>
      <c r="AC180" s="37" t="str">
        <f t="shared" si="36"/>
        <v>土</v>
      </c>
      <c r="AD180" s="37" t="str">
        <f t="shared" si="36"/>
        <v>日</v>
      </c>
      <c r="AE180" s="37" t="str">
        <f t="shared" si="36"/>
        <v>月</v>
      </c>
      <c r="AF180" s="37" t="str">
        <f t="shared" si="36"/>
        <v>火</v>
      </c>
      <c r="AG180" s="75" t="str">
        <f t="shared" si="36"/>
        <v>水</v>
      </c>
      <c r="AH180" s="194" t="s">
        <v>90</v>
      </c>
      <c r="AI180" s="195" t="s">
        <v>91</v>
      </c>
      <c r="AJ180" s="195" t="s">
        <v>92</v>
      </c>
      <c r="AK180" s="195" t="s">
        <v>93</v>
      </c>
      <c r="AL180" s="196" t="s">
        <v>94</v>
      </c>
      <c r="AM180" s="177" t="s">
        <v>44</v>
      </c>
      <c r="AN180" s="178" t="s">
        <v>12</v>
      </c>
      <c r="AO180" s="179" t="s">
        <v>51</v>
      </c>
      <c r="AP180" s="180" t="s">
        <v>44</v>
      </c>
      <c r="AQ180" s="183" t="s">
        <v>13</v>
      </c>
      <c r="AR180" s="201"/>
      <c r="AS180" s="204"/>
      <c r="AT180" s="186">
        <f>COUNT(C179:AG179)</f>
        <v>31</v>
      </c>
      <c r="AU180" s="155">
        <f>AT180-AR182</f>
        <v>31</v>
      </c>
      <c r="AV180" s="170">
        <f>SUM(AU$8:AU183)</f>
        <v>497</v>
      </c>
      <c r="AW180" s="155">
        <f>AT180-AR184</f>
        <v>31</v>
      </c>
      <c r="AX180" s="170">
        <f>SUM(AW$8:AW183)</f>
        <v>497</v>
      </c>
      <c r="AY180" s="170">
        <f>COUNTIF(C183:AG183,"○")+COUNTIF(C183:AG183,"●")</f>
        <v>0</v>
      </c>
      <c r="AZ180" s="170">
        <f>SUM(AY$9:AY184)</f>
        <v>38</v>
      </c>
      <c r="BA180" s="170">
        <f>COUNTIF(C185:AG185,"○")+COUNTIF(C185:AG185,"●")</f>
        <v>0</v>
      </c>
      <c r="BB180" s="170">
        <f>SUM(BA$10:BA185)</f>
        <v>38</v>
      </c>
      <c r="BC180" s="125">
        <f>COUNTIF(C180:AG180,"土")+COUNTIF(C180:AG180,"日")</f>
        <v>8</v>
      </c>
      <c r="BD180" s="137"/>
      <c r="BE180" s="137"/>
      <c r="BF180" s="125" t="str">
        <f ca="1">IF(OR(BD181/AU180&lt;0.285,BD181=0),"特例","特例なし")</f>
        <v>特例</v>
      </c>
      <c r="BG180" s="125" t="str">
        <f ca="1">IF(OR(BE181/AW180&lt;0.285,BE181=0),"特例","特例なし")</f>
        <v>特例</v>
      </c>
      <c r="BH180" s="171" t="s">
        <v>108</v>
      </c>
      <c r="BI180" s="232">
        <f>ABS(IF(WEEKDAY(C178,3)=0,7,WEEKDAY(C178,3)-7))</f>
        <v>7</v>
      </c>
      <c r="BJ180" s="125">
        <f ca="1">IF($AO$340="計画",IF(AU180=0,1,IF(AO183="達成",1,IF(AO183="達成※",1,0))),IF(AW180=0,1,IF(AO185="達成",1,IF(AO185="達成※",1,0))))</f>
        <v>0</v>
      </c>
      <c r="BK180" s="125">
        <f ca="1">IF($AO$340="計画",IF(COUNTIF(AH184:AL184,"未")=0,1,0),IF(COUNTIF(AH186:AL186,"未")=0,1,0))</f>
        <v>0</v>
      </c>
    </row>
    <row r="181" spans="1:63" ht="28.5" outlineLevel="1">
      <c r="A181" s="12"/>
      <c r="B181" s="169" t="s">
        <v>3</v>
      </c>
      <c r="C181" s="167" t="str">
        <f>IFERROR(VLOOKUP(C179,祝日一覧!$A:$C,3,FALSE),"")</f>
        <v/>
      </c>
      <c r="D181" s="167" t="str">
        <f>IFERROR(VLOOKUP(D179,祝日一覧!$A:$C,3,FALSE),"")</f>
        <v/>
      </c>
      <c r="E181" s="167" t="str">
        <f>IFERROR(VLOOKUP(E179,祝日一覧!$A:$C,3,FALSE),"")</f>
        <v/>
      </c>
      <c r="F181" s="167" t="str">
        <f>IFERROR(VLOOKUP(F179,祝日一覧!$A:$C,3,FALSE),"")</f>
        <v/>
      </c>
      <c r="G181" s="167" t="str">
        <f>IFERROR(VLOOKUP(G179,祝日一覧!$A:$C,3,FALSE),"")</f>
        <v/>
      </c>
      <c r="H181" s="167" t="str">
        <f>IFERROR(VLOOKUP(H179,祝日一覧!$A:$C,3,FALSE),"")</f>
        <v/>
      </c>
      <c r="I181" s="167" t="str">
        <f>IFERROR(VLOOKUP(I179,祝日一覧!$A:$C,3,FALSE),"")</f>
        <v/>
      </c>
      <c r="J181" s="167" t="str">
        <f>IFERROR(VLOOKUP(J179,祝日一覧!$A:$C,3,FALSE),"")</f>
        <v/>
      </c>
      <c r="K181" s="167" t="str">
        <f>IFERROR(VLOOKUP(K179,祝日一覧!$A:$C,3,FALSE),"")</f>
        <v/>
      </c>
      <c r="L181" s="167" t="str">
        <f>IFERROR(VLOOKUP(L179,祝日一覧!$A:$C,3,FALSE),"")</f>
        <v/>
      </c>
      <c r="M181" s="167" t="str">
        <f>IFERROR(VLOOKUP(M179,祝日一覧!$A:$C,3,FALSE),"")</f>
        <v/>
      </c>
      <c r="N181" s="167" t="str">
        <f>IFERROR(VLOOKUP(N179,祝日一覧!$A:$C,3,FALSE),"")</f>
        <v/>
      </c>
      <c r="O181" s="167" t="str">
        <f>IFERROR(VLOOKUP(O179,祝日一覧!$A:$C,3,FALSE),"")</f>
        <v/>
      </c>
      <c r="P181" s="167" t="str">
        <f>IFERROR(VLOOKUP(P179,祝日一覧!$A:$C,3,FALSE),"")</f>
        <v/>
      </c>
      <c r="Q181" s="167" t="str">
        <f>IFERROR(VLOOKUP(Q179,祝日一覧!$A:$C,3,FALSE),"")</f>
        <v/>
      </c>
      <c r="R181" s="167" t="str">
        <f>IFERROR(VLOOKUP(R179,祝日一覧!$A:$C,3,FALSE),"")</f>
        <v/>
      </c>
      <c r="S181" s="167" t="str">
        <f>IFERROR(VLOOKUP(S179,祝日一覧!$A:$C,3,FALSE),"")</f>
        <v/>
      </c>
      <c r="T181" s="167" t="str">
        <f>IFERROR(VLOOKUP(T179,祝日一覧!$A:$C,3,FALSE),"")</f>
        <v/>
      </c>
      <c r="U181" s="167" t="str">
        <f>IFERROR(VLOOKUP(U179,祝日一覧!$A:$C,3,FALSE),"")</f>
        <v/>
      </c>
      <c r="V181" s="167" t="str">
        <f>IFERROR(VLOOKUP(V179,祝日一覧!$A:$C,3,FALSE),"")</f>
        <v/>
      </c>
      <c r="W181" s="167" t="str">
        <f>IFERROR(VLOOKUP(W179,祝日一覧!$A:$C,3,FALSE),"")</f>
        <v>春分の日</v>
      </c>
      <c r="X181" s="167" t="str">
        <f>IFERROR(VLOOKUP(X179,祝日一覧!$A:$C,3,FALSE),"")</f>
        <v>振替休日</v>
      </c>
      <c r="Y181" s="167" t="str">
        <f>IFERROR(VLOOKUP(Y179,祝日一覧!$A:$C,3,FALSE),"")</f>
        <v/>
      </c>
      <c r="Z181" s="167" t="str">
        <f>IFERROR(VLOOKUP(Z179,祝日一覧!$A:$C,3,FALSE),"")</f>
        <v/>
      </c>
      <c r="AA181" s="167" t="str">
        <f>IFERROR(VLOOKUP(AA179,祝日一覧!$A:$C,3,FALSE),"")</f>
        <v/>
      </c>
      <c r="AB181" s="167" t="str">
        <f>IFERROR(VLOOKUP(AB179,祝日一覧!$A:$C,3,FALSE),"")</f>
        <v/>
      </c>
      <c r="AC181" s="167" t="str">
        <f>IFERROR(VLOOKUP(AC179,祝日一覧!$A:$C,3,FALSE),"")</f>
        <v/>
      </c>
      <c r="AD181" s="167" t="str">
        <f>IFERROR(VLOOKUP(AD179,祝日一覧!$A:$C,3,FALSE),"")</f>
        <v/>
      </c>
      <c r="AE181" s="167" t="str">
        <f>IFERROR(VLOOKUP(AE179,祝日一覧!$A:$C,3,FALSE),"")</f>
        <v/>
      </c>
      <c r="AF181" s="167" t="str">
        <f>IFERROR(VLOOKUP(AF179,祝日一覧!$A:$C,3,FALSE),"")</f>
        <v/>
      </c>
      <c r="AG181" s="168" t="str">
        <f>IFERROR(VLOOKUP(AG179,祝日一覧!$A:$C,3,FALSE),"")</f>
        <v/>
      </c>
      <c r="AH181" s="194"/>
      <c r="AI181" s="195"/>
      <c r="AJ181" s="195"/>
      <c r="AK181" s="195"/>
      <c r="AL181" s="196"/>
      <c r="AM181" s="177"/>
      <c r="AN181" s="178"/>
      <c r="AO181" s="179"/>
      <c r="AP181" s="181"/>
      <c r="AQ181" s="184"/>
      <c r="AR181" s="39" t="s">
        <v>84</v>
      </c>
      <c r="AS181" s="40" t="s">
        <v>84</v>
      </c>
      <c r="AT181" s="186"/>
      <c r="AU181" s="156"/>
      <c r="AV181" s="170"/>
      <c r="AW181" s="156"/>
      <c r="AX181" s="170"/>
      <c r="AY181" s="170"/>
      <c r="AZ181" s="170"/>
      <c r="BA181" s="170"/>
      <c r="BB181" s="170"/>
      <c r="BC181" s="125"/>
      <c r="BD181" s="174">
        <f ca="1">BC180-AS182</f>
        <v>8</v>
      </c>
      <c r="BE181" s="174">
        <f ca="1">BC180-AS184</f>
        <v>8</v>
      </c>
      <c r="BF181" s="125"/>
      <c r="BG181" s="125"/>
      <c r="BH181" s="172"/>
      <c r="BI181" s="232">
        <f>WEEKDAY(C177,3)</f>
        <v>5</v>
      </c>
      <c r="BJ181" s="125"/>
      <c r="BK181" s="125"/>
    </row>
    <row r="182" spans="1:63" ht="54" outlineLevel="1">
      <c r="A182" s="43"/>
      <c r="B182" s="169"/>
      <c r="C182" s="167"/>
      <c r="D182" s="167"/>
      <c r="E182" s="167"/>
      <c r="F182" s="167"/>
      <c r="G182" s="167"/>
      <c r="H182" s="167"/>
      <c r="I182" s="167"/>
      <c r="J182" s="167"/>
      <c r="K182" s="167"/>
      <c r="L182" s="167"/>
      <c r="M182" s="167"/>
      <c r="N182" s="167"/>
      <c r="O182" s="167"/>
      <c r="P182" s="167"/>
      <c r="Q182" s="167"/>
      <c r="R182" s="167"/>
      <c r="S182" s="167"/>
      <c r="T182" s="167"/>
      <c r="U182" s="167"/>
      <c r="V182" s="167"/>
      <c r="W182" s="167"/>
      <c r="X182" s="167"/>
      <c r="Y182" s="167"/>
      <c r="Z182" s="167"/>
      <c r="AA182" s="167"/>
      <c r="AB182" s="167"/>
      <c r="AC182" s="167"/>
      <c r="AD182" s="167"/>
      <c r="AE182" s="167"/>
      <c r="AF182" s="167"/>
      <c r="AG182" s="168"/>
      <c r="AH182" s="86" t="str">
        <f>IF($BI180=7,DBCS(1&amp;"日～"&amp;7&amp;"日"),DBCS("前"&amp;DAY(EOMONTH($C178-1,0))-6+$BI180&amp;"日～"&amp;$BI180&amp;"日"))</f>
        <v>１日～７日</v>
      </c>
      <c r="AI182" s="45" t="str">
        <f>DBCS($BI180+1&amp;"日～"&amp;$BI180+7&amp;"日")</f>
        <v>８日～１４日</v>
      </c>
      <c r="AJ182" s="45" t="str">
        <f>DBCS($BI180+8&amp;"日～"&amp;$BI180+14&amp;"日")</f>
        <v>１５日～２１日</v>
      </c>
      <c r="AK182" s="45" t="str">
        <f>DBCS($BI180+15&amp;"日～"&amp;$BI180+21&amp;"日")</f>
        <v>２２日～２８日</v>
      </c>
      <c r="AL182" s="46" t="str">
        <f>IF(AND(BI180=7,BI183=0),"-",IF($BI185=3,"-",DBCS($BI180+22&amp;"日～"&amp;$BI180+28&amp;"日")))</f>
        <v>-</v>
      </c>
      <c r="AM182" s="177"/>
      <c r="AN182" s="178"/>
      <c r="AO182" s="179"/>
      <c r="AP182" s="182"/>
      <c r="AQ182" s="185"/>
      <c r="AR182" s="39">
        <f>COUNTIF(C183:AG184,"外")</f>
        <v>0</v>
      </c>
      <c r="AS182" s="40">
        <f ca="1">COUNTIF(OFFSET(C183,0,MAX(5-WEEKDAY(C178,3),0),1,MIN(7-WEEKDAY(C178,3),2)),"外")+COUNTIF(OFFSET(C183,0,MAX(5-WEEKDAY(C178,3),0)+7,1,2),"外")+COUNTIF(OFFSET(C183,0,MAX(5-WEEKDAY(C178,3),0)+14,1,2),"外")+COUNTIF(OFFSET(C183,0,MAX(5-WEEKDAY(C178,3),0)+21,1,2),"外")+IF(BI182-BI180&lt;27,0,COUNTIF(OFFSET(C183,0,BI180+26,1,MIN(7-BI183,2)),"外"))</f>
        <v>0</v>
      </c>
      <c r="AT182" s="186"/>
      <c r="AU182" s="156"/>
      <c r="AV182" s="170"/>
      <c r="AW182" s="156"/>
      <c r="AX182" s="170"/>
      <c r="AY182" s="170"/>
      <c r="AZ182" s="170"/>
      <c r="BA182" s="170"/>
      <c r="BB182" s="170"/>
      <c r="BC182" s="125"/>
      <c r="BD182" s="175"/>
      <c r="BE182" s="175"/>
      <c r="BF182" s="125"/>
      <c r="BG182" s="125"/>
      <c r="BH182" s="47" t="s">
        <v>109</v>
      </c>
      <c r="BI182" s="48">
        <f>DAY(EOMONTH(C178,0))</f>
        <v>31</v>
      </c>
      <c r="BJ182" s="125"/>
      <c r="BK182" s="125"/>
    </row>
    <row r="183" spans="1:63" ht="26.45" customHeight="1" outlineLevel="1">
      <c r="A183" s="52"/>
      <c r="B183" s="161" t="s">
        <v>88</v>
      </c>
      <c r="C183" s="123"/>
      <c r="D183" s="123"/>
      <c r="E183" s="123"/>
      <c r="F183" s="123"/>
      <c r="G183" s="123"/>
      <c r="H183" s="123"/>
      <c r="I183" s="123"/>
      <c r="J183" s="123"/>
      <c r="K183" s="123"/>
      <c r="L183" s="123"/>
      <c r="M183" s="123"/>
      <c r="N183" s="123"/>
      <c r="O183" s="123"/>
      <c r="P183" s="123"/>
      <c r="Q183" s="123"/>
      <c r="R183" s="123"/>
      <c r="S183" s="123"/>
      <c r="T183" s="123"/>
      <c r="U183" s="123"/>
      <c r="V183" s="123"/>
      <c r="W183" s="123"/>
      <c r="X183" s="123"/>
      <c r="Y183" s="123"/>
      <c r="Z183" s="123"/>
      <c r="AA183" s="123"/>
      <c r="AB183" s="123"/>
      <c r="AC183" s="123"/>
      <c r="AD183" s="123"/>
      <c r="AE183" s="123"/>
      <c r="AF183" s="123"/>
      <c r="AG183" s="143"/>
      <c r="AH183" s="53">
        <f ca="1">IF(BI180=7,COUNTIF(OFFSET($C183,0,0,1,$BI180),"○")+COUNTIF(OFFSET($C183,0,$BI180,1,7),"●"),COUNTIF(OFFSET($C183,0,0,1,$BI180),"○")+COUNTIF(OFFSET($C183,-10,DAY(EOMONTH(C178-1,0))-7+BI180,1,7-$BI180),"○")+COUNTIF(OFFSET(C183,0,BI180,1,7),"●"))</f>
        <v>0</v>
      </c>
      <c r="AI183" s="54">
        <f ca="1">COUNTIF(OFFSET($C183,0,$BI180,1,7),"○")+COUNTIF(OFFSET($C183,0,$BI180+7,1,7),"●")</f>
        <v>0</v>
      </c>
      <c r="AJ183" s="54">
        <f ca="1">COUNTIF(OFFSET($C183,0,$BI180+7,1,7),"○")+COUNTIF(OFFSET($C183,0,$BI180+14,1,7),"●")</f>
        <v>0</v>
      </c>
      <c r="AK183" s="54">
        <f ca="1">IF(BI185=3,COUNTIF(OFFSET($C183,0,$BI180+14,1,7),"○")+IFERROR(COUNTIF(OFFSET(C183,0,BI180+21,1,BI183),"●"),0)+COUNTIF(OFFSET(C183,10,0,1,7-BI183),"●"),COUNTIF(OFFSET($C183,0,$BI180+14,1,7),"○")+COUNTIF(OFFSET($C183,0,$BI180+21,1,7),"●"))</f>
        <v>0</v>
      </c>
      <c r="AL183" s="55" t="str">
        <f ca="1">IF((BI185+SIGN(BI180))&lt;5,"-",IF(BI183=0,COUNTIF(OFFSET(C183,0,BI180+21,1,7),"○")+COUNTIF(OFFSET(C183,10,0,1,7-BI183),"●"),COUNTIF(OFFSET(C183,0,BI180+21,1,7),"○")+COUNTIF(OFFSET(C183,0,BI180+28,1,BI183),"●")+COUNTIF(OFFSET(C183,10,1,7-BI183,),"●")))</f>
        <v>-</v>
      </c>
      <c r="AM183" s="145">
        <f>AY180</f>
        <v>0</v>
      </c>
      <c r="AN183" s="147">
        <f>IF(AU180=0,"対象外",AM183/AU180)</f>
        <v>0</v>
      </c>
      <c r="AO183" s="149" t="str">
        <f ca="1">IF(AU180=0,"対象外",IF(AM183/AU180&gt;=0.285,"達成",IF(AM183&gt;=BF183,"達成※","未")))</f>
        <v>未</v>
      </c>
      <c r="AP183" s="151">
        <f>AZ180</f>
        <v>38</v>
      </c>
      <c r="AQ183" s="153">
        <f>IFERROR(AP183/AV180,"")</f>
        <v>7.6458752515090544E-2</v>
      </c>
      <c r="AR183" s="39" t="s">
        <v>85</v>
      </c>
      <c r="AS183" s="40" t="s">
        <v>85</v>
      </c>
      <c r="AT183" s="186"/>
      <c r="AU183" s="156"/>
      <c r="AV183" s="170"/>
      <c r="AW183" s="156"/>
      <c r="AX183" s="170"/>
      <c r="AY183" s="170"/>
      <c r="AZ183" s="170"/>
      <c r="BA183" s="170"/>
      <c r="BB183" s="170"/>
      <c r="BC183" s="125"/>
      <c r="BD183" s="175"/>
      <c r="BE183" s="175"/>
      <c r="BF183" s="125">
        <f ca="1">IF(OR(BD181/AU180&lt;0.285,BD181=0),BD181,"-")</f>
        <v>8</v>
      </c>
      <c r="BG183" s="174">
        <f ca="1">IF(OR(BE181/AW180&lt;0.285,BE181=0),BE181,"-")</f>
        <v>8</v>
      </c>
      <c r="BH183" s="56" t="s">
        <v>110</v>
      </c>
      <c r="BI183" s="57">
        <f>MOD(BI182-BI180,7)</f>
        <v>3</v>
      </c>
      <c r="BJ183" s="125"/>
      <c r="BK183" s="125"/>
    </row>
    <row r="184" spans="1:63" ht="12.95" customHeight="1" outlineLevel="1">
      <c r="A184" s="52"/>
      <c r="B184" s="161"/>
      <c r="C184" s="123"/>
      <c r="D184" s="123"/>
      <c r="E184" s="123"/>
      <c r="F184" s="123"/>
      <c r="G184" s="123"/>
      <c r="H184" s="123"/>
      <c r="I184" s="123"/>
      <c r="J184" s="123"/>
      <c r="K184" s="123"/>
      <c r="L184" s="123"/>
      <c r="M184" s="123"/>
      <c r="N184" s="123"/>
      <c r="O184" s="123"/>
      <c r="P184" s="123"/>
      <c r="Q184" s="123"/>
      <c r="R184" s="123"/>
      <c r="S184" s="123"/>
      <c r="T184" s="123"/>
      <c r="U184" s="123"/>
      <c r="V184" s="123"/>
      <c r="W184" s="123"/>
      <c r="X184" s="123"/>
      <c r="Y184" s="123"/>
      <c r="Z184" s="123"/>
      <c r="AA184" s="123"/>
      <c r="AB184" s="123"/>
      <c r="AC184" s="123"/>
      <c r="AD184" s="123"/>
      <c r="AE184" s="123"/>
      <c r="AF184" s="123"/>
      <c r="AG184" s="143"/>
      <c r="AH184" s="58" t="str">
        <f ca="1">IF(BI180=1,
IF((2-COUNTIF(OFFSET(C183,0,0,1,1),"外")-COUNTIF(OFFSET(C183,-10,BI172-1),"外"))&lt;=AH183,"達成","未"),
IF((2-COUNTIF(OFFSET(C183,0,MAX(5-WEEKDAY(C178,3),0),1,2),"外"))&lt;=AH183,"達成","未"))</f>
        <v>未</v>
      </c>
      <c r="AI184" s="54" t="str">
        <f ca="1">IF((2-COUNTIF(OFFSET($C183,0,$BI180+5,1,2),"外"))&lt;=AI183,"達成","未")</f>
        <v>未</v>
      </c>
      <c r="AJ184" s="54" t="str">
        <f ca="1">IF((2-COUNTIF(OFFSET($C183,0,$BI180+12,1,2),"外"))&lt;=AJ183,"達成","未")</f>
        <v>未</v>
      </c>
      <c r="AK184" s="54" t="str">
        <f ca="1">IF((2-COUNTIF(OFFSET($C183,0,$BI180+19,1,2),"外"))&lt;=AK183,"達成","未")</f>
        <v>未</v>
      </c>
      <c r="AL184" s="55" t="str">
        <f ca="1">IF((BI185+SIGN(BI180))&lt;5,"-",IF((2-COUNTIF(OFFSET($C183,0,$BI180+26,1,2),"外"))&lt;=AL183,"達成","未"))</f>
        <v>-</v>
      </c>
      <c r="AM184" s="163"/>
      <c r="AN184" s="164"/>
      <c r="AO184" s="165"/>
      <c r="AP184" s="166"/>
      <c r="AQ184" s="187"/>
      <c r="AR184" s="188">
        <f>COUNTIF(C185:AG186,"外")</f>
        <v>0</v>
      </c>
      <c r="AS184" s="190">
        <f ca="1">COUNTIF(OFFSET(C185,0,MAX(5-WEEKDAY(C178,3),0),1,MIN(7-WEEKDAY(C178,3),2)),"外")+COUNTIF(OFFSET(C185,0,MAX(5-WEEKDAY(C178,3),0)+7,1,2),"外")+COUNTIF(OFFSET(C185,0,MAX(5-WEEKDAY(C178,3),0)+14,1,2),"外")+COUNTIF(OFFSET(C185,0,MAX(5-WEEKDAY(C178,3),0)+21,1,2),"外")+IF(BI182-BI180&lt;27,0,COUNTIF(OFFSET(C185,0,BI180+26,1,MIN(7-BI183,2)),"外"))</f>
        <v>0</v>
      </c>
      <c r="AT184" s="186"/>
      <c r="AU184" s="156"/>
      <c r="AV184" s="170"/>
      <c r="AW184" s="156"/>
      <c r="AX184" s="170"/>
      <c r="AY184" s="170"/>
      <c r="AZ184" s="170"/>
      <c r="BA184" s="170"/>
      <c r="BB184" s="170"/>
      <c r="BC184" s="125"/>
      <c r="BD184" s="175"/>
      <c r="BE184" s="175"/>
      <c r="BF184" s="125"/>
      <c r="BG184" s="175"/>
      <c r="BH184" s="59" t="s">
        <v>112</v>
      </c>
      <c r="BI184" s="57">
        <f>SIGN(BI180)+SIGN(BI183)+BI185</f>
        <v>5</v>
      </c>
      <c r="BJ184" s="125"/>
      <c r="BK184" s="125"/>
    </row>
    <row r="185" spans="1:63" ht="26.45" customHeight="1" outlineLevel="1">
      <c r="A185" s="52"/>
      <c r="B185" s="161" t="s">
        <v>137</v>
      </c>
      <c r="C185" s="123"/>
      <c r="D185" s="123"/>
      <c r="E185" s="123"/>
      <c r="F185" s="123"/>
      <c r="G185" s="123"/>
      <c r="H185" s="123"/>
      <c r="I185" s="123"/>
      <c r="J185" s="123"/>
      <c r="K185" s="123"/>
      <c r="L185" s="123"/>
      <c r="M185" s="123"/>
      <c r="N185" s="123"/>
      <c r="O185" s="123"/>
      <c r="P185" s="123"/>
      <c r="Q185" s="123"/>
      <c r="R185" s="123"/>
      <c r="S185" s="123"/>
      <c r="T185" s="123"/>
      <c r="U185" s="123"/>
      <c r="V185" s="123"/>
      <c r="W185" s="123"/>
      <c r="X185" s="123"/>
      <c r="Y185" s="123"/>
      <c r="Z185" s="123"/>
      <c r="AA185" s="123"/>
      <c r="AB185" s="123"/>
      <c r="AC185" s="123"/>
      <c r="AD185" s="123"/>
      <c r="AE185" s="123"/>
      <c r="AF185" s="123"/>
      <c r="AG185" s="143"/>
      <c r="AH185" s="53">
        <f ca="1">IF(BI180=7,COUNTIF(OFFSET($C185,0,0,1,$BI180),"○")+COUNTIF(OFFSET($C185,0,$BI180,1,7),"●"),COUNTIF(OFFSET($C185,0,0,1,$BI180),"○")+COUNTIF(OFFSET($C185,-10,DAY(EOMONTH(C178-1,0))-7+BI180,1,7-$BI180),"○")+COUNTIF(OFFSET(C185,0,BI180,1,7),"●"))</f>
        <v>0</v>
      </c>
      <c r="AI185" s="60">
        <f ca="1">COUNTIF(OFFSET($C185,0,$BI180,1,7),"○")+COUNTIF(OFFSET($C185,0,$BI180+7,1,7),"●")</f>
        <v>0</v>
      </c>
      <c r="AJ185" s="60">
        <f ca="1">COUNTIF(OFFSET($C185,0,$BI180+7,1,7),"○")+COUNTIF(OFFSET($C185,0,$BI180+14,1,7),"●")</f>
        <v>0</v>
      </c>
      <c r="AK185" s="60">
        <f ca="1">IF(BI185=3,COUNTIF(OFFSET($C185,0,$BI180+14,1,7),"○")+IFERROR(COUNTIF(OFFSET(C185,0,BI180+21,1,BI183),"●"),0)+COUNTIF(OFFSET(C185,10,0,1,7-BI183),"●"),COUNTIF(OFFSET($C185,0,$BI180+14,1,7),"○")+COUNTIF(OFFSET($C185,0,$BI180+21,1,7),"●"))</f>
        <v>0</v>
      </c>
      <c r="AL185" s="61" t="str">
        <f ca="1">IF((BI185+SIGN(BI180))&lt;5,"-",IF(BI183=0,COUNTIF(OFFSET(C185,0,BI180+21,1,7),"○")+COUNTIF(OFFSET(C185,10,0,1,7-BI183),"●"),COUNTIF(OFFSET(C185,0,BI180+21,1,7),"○")+COUNTIF(OFFSET(C185,0,BI180+28,1,BI183),"●")+COUNTIF(OFFSET(C185,10,1,7-BI183,),"●")))</f>
        <v>-</v>
      </c>
      <c r="AM185" s="145">
        <f>BA180</f>
        <v>0</v>
      </c>
      <c r="AN185" s="147">
        <f>IF(AW180=0,"対象外",AM185/AW180)</f>
        <v>0</v>
      </c>
      <c r="AO185" s="149" t="str">
        <f ca="1">IF(AW180=0,"対象外",IF(AM185/AW180&gt;=0.285,"達成",IF(AM185&gt;=BG183,"達成※","未")))</f>
        <v>未</v>
      </c>
      <c r="AP185" s="151">
        <f>BB180</f>
        <v>38</v>
      </c>
      <c r="AQ185" s="153">
        <f>IFERROR(AP185/AX180,"")</f>
        <v>7.6458752515090544E-2</v>
      </c>
      <c r="AR185" s="189"/>
      <c r="AS185" s="191"/>
      <c r="AT185" s="186"/>
      <c r="AU185" s="157"/>
      <c r="AV185" s="170"/>
      <c r="AW185" s="157"/>
      <c r="AX185" s="170"/>
      <c r="AY185" s="170"/>
      <c r="AZ185" s="170"/>
      <c r="BA185" s="170"/>
      <c r="BB185" s="170"/>
      <c r="BC185" s="125"/>
      <c r="BD185" s="176"/>
      <c r="BE185" s="176"/>
      <c r="BF185" s="125"/>
      <c r="BG185" s="176"/>
      <c r="BH185" s="63" t="s">
        <v>111</v>
      </c>
      <c r="BI185" s="64">
        <f>ROUNDDOWN((BI182-BI180)/7,0)</f>
        <v>3</v>
      </c>
      <c r="BJ185" s="125"/>
      <c r="BK185" s="125"/>
    </row>
    <row r="186" spans="1:63" ht="14.25" outlineLevel="1" thickBot="1">
      <c r="A186" s="52"/>
      <c r="B186" s="162"/>
      <c r="C186" s="142"/>
      <c r="D186" s="142"/>
      <c r="E186" s="142"/>
      <c r="F186" s="142"/>
      <c r="G186" s="142"/>
      <c r="H186" s="142"/>
      <c r="I186" s="142"/>
      <c r="J186" s="142"/>
      <c r="K186" s="142"/>
      <c r="L186" s="142"/>
      <c r="M186" s="142"/>
      <c r="N186" s="142"/>
      <c r="O186" s="142"/>
      <c r="P186" s="142"/>
      <c r="Q186" s="142"/>
      <c r="R186" s="142"/>
      <c r="S186" s="142"/>
      <c r="T186" s="142"/>
      <c r="U186" s="142"/>
      <c r="V186" s="142"/>
      <c r="W186" s="142"/>
      <c r="X186" s="142"/>
      <c r="Y186" s="142"/>
      <c r="Z186" s="142"/>
      <c r="AA186" s="142"/>
      <c r="AB186" s="142"/>
      <c r="AC186" s="142"/>
      <c r="AD186" s="142"/>
      <c r="AE186" s="142"/>
      <c r="AF186" s="142"/>
      <c r="AG186" s="144"/>
      <c r="AH186" s="77" t="str">
        <f ca="1">IF(BI180=1,
IF((2-COUNTIF(OFFSET(C185,0,0,1,1),"外")-COUNTIF(OFFSET(C185,-10,BI172-1),"外"))&lt;=AH185,"達成","未"),
IF((2-COUNTIF(OFFSET(C185,0,MAX(5-WEEKDAY(C178,3),0),1,2),"外"))&lt;=AH185,"達成","未"))</f>
        <v>未</v>
      </c>
      <c r="AI186" s="66" t="str">
        <f ca="1">IF((2-COUNTIF(OFFSET($C185,0,$BI180+5,1,2),"外"))&lt;=AI185,"達成","未")</f>
        <v>未</v>
      </c>
      <c r="AJ186" s="66" t="str">
        <f ca="1">IF((2-COUNTIF(OFFSET($C185,0,$BI180+12,1,2),"外"))&lt;=AJ185,"達成","未")</f>
        <v>未</v>
      </c>
      <c r="AK186" s="66" t="str">
        <f ca="1">IF((2-COUNTIF(OFFSET($C185,0,$BI180+19,1,2),"外"))&lt;=AK185,"達成","未")</f>
        <v>未</v>
      </c>
      <c r="AL186" s="67" t="str">
        <f ca="1">IF((BI185+SIGN(BI180))&lt;5,"-",IF((2-COUNTIF(OFFSET($C185,0,$BI180+26,1,2),"外"))&lt;=AL185,"達成","未"))</f>
        <v>-</v>
      </c>
      <c r="AM186" s="146"/>
      <c r="AN186" s="148"/>
      <c r="AO186" s="150"/>
      <c r="AP186" s="152"/>
      <c r="AQ186" s="154"/>
      <c r="AR186" s="68"/>
      <c r="AS186" s="68"/>
      <c r="AT186" s="22"/>
      <c r="AU186" s="22"/>
      <c r="AV186" s="22"/>
      <c r="AW186" s="22"/>
      <c r="AX186" s="22"/>
      <c r="AY186" s="22"/>
      <c r="AZ186" s="22"/>
      <c r="BA186" s="22"/>
      <c r="BB186" s="22"/>
      <c r="BC186" s="69"/>
      <c r="BD186" s="69"/>
      <c r="BE186" s="69"/>
      <c r="BF186" s="69"/>
      <c r="BG186" s="69"/>
      <c r="BH186" s="69"/>
      <c r="BI186" s="69"/>
      <c r="BJ186" s="69"/>
      <c r="BK186" s="18"/>
    </row>
    <row r="187" spans="1:63" ht="14.25" outlineLevel="1" thickBot="1">
      <c r="A187" s="12"/>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Z187" s="16"/>
      <c r="BA187" s="16"/>
      <c r="BB187" s="16"/>
    </row>
    <row r="188" spans="1:63" ht="12.95" customHeight="1" outlineLevel="1">
      <c r="A188" s="12"/>
      <c r="B188" s="29" t="s">
        <v>0</v>
      </c>
      <c r="C188" s="207">
        <f>DATE(YEAR(C178),MONTH(C178)+1,DAY(C178))</f>
        <v>46478</v>
      </c>
      <c r="D188" s="207"/>
      <c r="E188" s="207"/>
      <c r="F188" s="207"/>
      <c r="G188" s="207"/>
      <c r="H188" s="207"/>
      <c r="I188" s="207"/>
      <c r="J188" s="207"/>
      <c r="K188" s="207"/>
      <c r="L188" s="207"/>
      <c r="M188" s="207"/>
      <c r="N188" s="207"/>
      <c r="O188" s="207"/>
      <c r="P188" s="207"/>
      <c r="Q188" s="207"/>
      <c r="R188" s="207"/>
      <c r="S188" s="207"/>
      <c r="T188" s="207"/>
      <c r="U188" s="207"/>
      <c r="V188" s="207"/>
      <c r="W188" s="207"/>
      <c r="X188" s="207"/>
      <c r="Y188" s="207"/>
      <c r="Z188" s="207"/>
      <c r="AA188" s="207"/>
      <c r="AB188" s="207"/>
      <c r="AC188" s="207"/>
      <c r="AD188" s="207"/>
      <c r="AE188" s="207"/>
      <c r="AF188" s="207"/>
      <c r="AG188" s="208"/>
      <c r="AH188" s="256" t="s">
        <v>135</v>
      </c>
      <c r="AI188" s="257"/>
      <c r="AJ188" s="257"/>
      <c r="AK188" s="257"/>
      <c r="AL188" s="258"/>
      <c r="AM188" s="215" t="s">
        <v>50</v>
      </c>
      <c r="AN188" s="216"/>
      <c r="AO188" s="217"/>
      <c r="AP188" s="221" t="s">
        <v>11</v>
      </c>
      <c r="AQ188" s="222"/>
      <c r="AR188" s="199" t="s">
        <v>113</v>
      </c>
      <c r="AS188" s="202" t="s">
        <v>114</v>
      </c>
      <c r="AT188" s="205" t="s">
        <v>15</v>
      </c>
      <c r="AU188" s="155" t="s">
        <v>115</v>
      </c>
      <c r="AV188" s="197" t="s">
        <v>116</v>
      </c>
      <c r="AW188" s="155" t="s">
        <v>118</v>
      </c>
      <c r="AX188" s="197" t="s">
        <v>117</v>
      </c>
      <c r="AY188" s="155" t="s">
        <v>80</v>
      </c>
      <c r="AZ188" s="155" t="s">
        <v>81</v>
      </c>
      <c r="BA188" s="30" t="s">
        <v>82</v>
      </c>
      <c r="BB188" s="30" t="s">
        <v>83</v>
      </c>
      <c r="BC188" s="170" t="s">
        <v>52</v>
      </c>
      <c r="BD188" s="197" t="s">
        <v>119</v>
      </c>
      <c r="BE188" s="197" t="s">
        <v>120</v>
      </c>
      <c r="BF188" s="170" t="s">
        <v>121</v>
      </c>
      <c r="BG188" s="170" t="s">
        <v>122</v>
      </c>
      <c r="BH188" s="31"/>
      <c r="BI188" s="192" t="s">
        <v>100</v>
      </c>
      <c r="BJ188" s="170" t="s">
        <v>61</v>
      </c>
      <c r="BK188" s="125" t="s">
        <v>89</v>
      </c>
    </row>
    <row r="189" spans="1:63" outlineLevel="1">
      <c r="A189" s="12"/>
      <c r="B189" s="32" t="s">
        <v>1</v>
      </c>
      <c r="C189" s="33">
        <f>DATE(YEAR(C188),MONTH(C188),DAY(C188))</f>
        <v>46478</v>
      </c>
      <c r="D189" s="33">
        <f>IF(MONTH(DATE(YEAR(C189),MONTH(C189),DAY(C189)+1))=MONTH($C188),DATE(YEAR(C189),MONTH(C189),DAY(C189)+1),"")</f>
        <v>46479</v>
      </c>
      <c r="E189" s="33">
        <f t="shared" ref="E189:AG189" si="37">IF(MONTH(DATE(YEAR(D189),MONTH(D189),DAY(D189)+1))=MONTH($C188),DATE(YEAR(D189),MONTH(D189),DAY(D189)+1),"")</f>
        <v>46480</v>
      </c>
      <c r="F189" s="33">
        <f t="shared" si="37"/>
        <v>46481</v>
      </c>
      <c r="G189" s="33">
        <f t="shared" si="37"/>
        <v>46482</v>
      </c>
      <c r="H189" s="33">
        <f t="shared" si="37"/>
        <v>46483</v>
      </c>
      <c r="I189" s="33">
        <f t="shared" si="37"/>
        <v>46484</v>
      </c>
      <c r="J189" s="33">
        <f t="shared" si="37"/>
        <v>46485</v>
      </c>
      <c r="K189" s="33">
        <f t="shared" si="37"/>
        <v>46486</v>
      </c>
      <c r="L189" s="33">
        <f t="shared" si="37"/>
        <v>46487</v>
      </c>
      <c r="M189" s="33">
        <f t="shared" si="37"/>
        <v>46488</v>
      </c>
      <c r="N189" s="33">
        <f t="shared" si="37"/>
        <v>46489</v>
      </c>
      <c r="O189" s="33">
        <f t="shared" si="37"/>
        <v>46490</v>
      </c>
      <c r="P189" s="33">
        <f t="shared" si="37"/>
        <v>46491</v>
      </c>
      <c r="Q189" s="33">
        <f t="shared" si="37"/>
        <v>46492</v>
      </c>
      <c r="R189" s="33">
        <f t="shared" si="37"/>
        <v>46493</v>
      </c>
      <c r="S189" s="33">
        <f t="shared" si="37"/>
        <v>46494</v>
      </c>
      <c r="T189" s="33">
        <f t="shared" si="37"/>
        <v>46495</v>
      </c>
      <c r="U189" s="33">
        <f t="shared" si="37"/>
        <v>46496</v>
      </c>
      <c r="V189" s="33">
        <f t="shared" si="37"/>
        <v>46497</v>
      </c>
      <c r="W189" s="33">
        <f t="shared" si="37"/>
        <v>46498</v>
      </c>
      <c r="X189" s="33">
        <f t="shared" si="37"/>
        <v>46499</v>
      </c>
      <c r="Y189" s="33">
        <f t="shared" si="37"/>
        <v>46500</v>
      </c>
      <c r="Z189" s="33">
        <f t="shared" si="37"/>
        <v>46501</v>
      </c>
      <c r="AA189" s="33">
        <f t="shared" si="37"/>
        <v>46502</v>
      </c>
      <c r="AB189" s="33">
        <f t="shared" si="37"/>
        <v>46503</v>
      </c>
      <c r="AC189" s="33">
        <f t="shared" si="37"/>
        <v>46504</v>
      </c>
      <c r="AD189" s="33">
        <f t="shared" si="37"/>
        <v>46505</v>
      </c>
      <c r="AE189" s="33">
        <f t="shared" si="37"/>
        <v>46506</v>
      </c>
      <c r="AF189" s="33">
        <f t="shared" si="37"/>
        <v>46507</v>
      </c>
      <c r="AG189" s="74" t="str">
        <f t="shared" si="37"/>
        <v/>
      </c>
      <c r="AH189" s="259"/>
      <c r="AI189" s="260"/>
      <c r="AJ189" s="260"/>
      <c r="AK189" s="260"/>
      <c r="AL189" s="261"/>
      <c r="AM189" s="218"/>
      <c r="AN189" s="219"/>
      <c r="AO189" s="220"/>
      <c r="AP189" s="223"/>
      <c r="AQ189" s="224"/>
      <c r="AR189" s="200"/>
      <c r="AS189" s="203"/>
      <c r="AT189" s="206"/>
      <c r="AU189" s="157"/>
      <c r="AV189" s="137"/>
      <c r="AW189" s="157"/>
      <c r="AX189" s="137"/>
      <c r="AY189" s="157"/>
      <c r="AZ189" s="157"/>
      <c r="BA189" s="35" t="s">
        <v>78</v>
      </c>
      <c r="BB189" s="35" t="s">
        <v>79</v>
      </c>
      <c r="BC189" s="170"/>
      <c r="BD189" s="198"/>
      <c r="BE189" s="198"/>
      <c r="BF189" s="125"/>
      <c r="BG189" s="125"/>
      <c r="BH189" s="36"/>
      <c r="BI189" s="193"/>
      <c r="BJ189" s="170"/>
      <c r="BK189" s="125"/>
    </row>
    <row r="190" spans="1:63" ht="12.95" customHeight="1" outlineLevel="1">
      <c r="A190" s="12"/>
      <c r="B190" s="32" t="s">
        <v>2</v>
      </c>
      <c r="C190" s="37" t="str">
        <f t="shared" ref="C190:AG190" si="38">TEXT(C189,"aaa")</f>
        <v>木</v>
      </c>
      <c r="D190" s="37" t="str">
        <f t="shared" si="38"/>
        <v>金</v>
      </c>
      <c r="E190" s="37" t="str">
        <f t="shared" si="38"/>
        <v>土</v>
      </c>
      <c r="F190" s="37" t="str">
        <f t="shared" si="38"/>
        <v>日</v>
      </c>
      <c r="G190" s="37" t="str">
        <f t="shared" si="38"/>
        <v>月</v>
      </c>
      <c r="H190" s="37" t="str">
        <f t="shared" si="38"/>
        <v>火</v>
      </c>
      <c r="I190" s="37" t="str">
        <f t="shared" si="38"/>
        <v>水</v>
      </c>
      <c r="J190" s="37" t="str">
        <f t="shared" si="38"/>
        <v>木</v>
      </c>
      <c r="K190" s="37" t="str">
        <f t="shared" si="38"/>
        <v>金</v>
      </c>
      <c r="L190" s="37" t="str">
        <f t="shared" si="38"/>
        <v>土</v>
      </c>
      <c r="M190" s="37" t="str">
        <f t="shared" si="38"/>
        <v>日</v>
      </c>
      <c r="N190" s="37" t="str">
        <f t="shared" si="38"/>
        <v>月</v>
      </c>
      <c r="O190" s="37" t="str">
        <f t="shared" si="38"/>
        <v>火</v>
      </c>
      <c r="P190" s="37" t="str">
        <f t="shared" si="38"/>
        <v>水</v>
      </c>
      <c r="Q190" s="37" t="str">
        <f t="shared" si="38"/>
        <v>木</v>
      </c>
      <c r="R190" s="37" t="str">
        <f t="shared" si="38"/>
        <v>金</v>
      </c>
      <c r="S190" s="37" t="str">
        <f t="shared" si="38"/>
        <v>土</v>
      </c>
      <c r="T190" s="37" t="str">
        <f t="shared" si="38"/>
        <v>日</v>
      </c>
      <c r="U190" s="37" t="str">
        <f t="shared" si="38"/>
        <v>月</v>
      </c>
      <c r="V190" s="37" t="str">
        <f t="shared" si="38"/>
        <v>火</v>
      </c>
      <c r="W190" s="37" t="str">
        <f t="shared" si="38"/>
        <v>水</v>
      </c>
      <c r="X190" s="37" t="str">
        <f t="shared" si="38"/>
        <v>木</v>
      </c>
      <c r="Y190" s="37" t="str">
        <f t="shared" si="38"/>
        <v>金</v>
      </c>
      <c r="Z190" s="37" t="str">
        <f t="shared" si="38"/>
        <v>土</v>
      </c>
      <c r="AA190" s="37" t="str">
        <f t="shared" si="38"/>
        <v>日</v>
      </c>
      <c r="AB190" s="37" t="str">
        <f t="shared" si="38"/>
        <v>月</v>
      </c>
      <c r="AC190" s="37" t="str">
        <f t="shared" si="38"/>
        <v>火</v>
      </c>
      <c r="AD190" s="37" t="str">
        <f t="shared" si="38"/>
        <v>水</v>
      </c>
      <c r="AE190" s="37" t="str">
        <f t="shared" si="38"/>
        <v>木</v>
      </c>
      <c r="AF190" s="37" t="str">
        <f t="shared" si="38"/>
        <v>金</v>
      </c>
      <c r="AG190" s="75" t="str">
        <f t="shared" si="38"/>
        <v/>
      </c>
      <c r="AH190" s="194" t="s">
        <v>90</v>
      </c>
      <c r="AI190" s="195" t="s">
        <v>91</v>
      </c>
      <c r="AJ190" s="195" t="s">
        <v>92</v>
      </c>
      <c r="AK190" s="195" t="s">
        <v>93</v>
      </c>
      <c r="AL190" s="196" t="s">
        <v>94</v>
      </c>
      <c r="AM190" s="177" t="s">
        <v>44</v>
      </c>
      <c r="AN190" s="178" t="s">
        <v>12</v>
      </c>
      <c r="AO190" s="179" t="s">
        <v>51</v>
      </c>
      <c r="AP190" s="180" t="s">
        <v>44</v>
      </c>
      <c r="AQ190" s="183" t="s">
        <v>13</v>
      </c>
      <c r="AR190" s="201"/>
      <c r="AS190" s="204"/>
      <c r="AT190" s="186">
        <f>COUNT(C189:AG189)</f>
        <v>30</v>
      </c>
      <c r="AU190" s="155">
        <f>AT190-AR192</f>
        <v>30</v>
      </c>
      <c r="AV190" s="170">
        <f>SUM(AU$8:AU193)</f>
        <v>527</v>
      </c>
      <c r="AW190" s="155">
        <f>AT190-AR194</f>
        <v>30</v>
      </c>
      <c r="AX190" s="170">
        <f>SUM(AW$8:AW193)</f>
        <v>527</v>
      </c>
      <c r="AY190" s="170">
        <f>COUNTIF(C193:AG193,"○")+COUNTIF(C193:AG193,"●")</f>
        <v>0</v>
      </c>
      <c r="AZ190" s="170">
        <f>SUM(AY$9:AY194)</f>
        <v>38</v>
      </c>
      <c r="BA190" s="170">
        <f>COUNTIF(C195:AG195,"○")+COUNTIF(C195:AG195,"●")</f>
        <v>0</v>
      </c>
      <c r="BB190" s="170">
        <f>SUM(BA$10:BA195)</f>
        <v>38</v>
      </c>
      <c r="BC190" s="125">
        <f>COUNTIF(C190:AG190,"土")+COUNTIF(C190:AG190,"日")</f>
        <v>8</v>
      </c>
      <c r="BD190" s="137"/>
      <c r="BE190" s="137"/>
      <c r="BF190" s="125" t="str">
        <f ca="1">IF(OR(BD191/AU190&lt;0.285,BD191=0),"特例","特例なし")</f>
        <v>特例</v>
      </c>
      <c r="BG190" s="125" t="str">
        <f ca="1">IF(OR(BE191/AW190&lt;0.285,BE191=0),"特例","特例なし")</f>
        <v>特例</v>
      </c>
      <c r="BH190" s="171" t="s">
        <v>108</v>
      </c>
      <c r="BI190" s="232">
        <f>ABS(IF(WEEKDAY(C188,3)=0,7,WEEKDAY(C188,3)-7))</f>
        <v>4</v>
      </c>
      <c r="BJ190" s="125">
        <f ca="1">IF($AO$340="計画",IF(AU190=0,1,IF(AO193="達成",1,IF(AO193="達成※",1,0))),IF(AW190=0,1,IF(AO195="達成",1,IF(AO195="達成※",1,0))))</f>
        <v>0</v>
      </c>
      <c r="BK190" s="125">
        <f ca="1">IF($AO$340="計画",IF(COUNTIF(AH194:AL194,"未")=0,1,0),IF(COUNTIF(AH196:AL196,"未")=0,1,0))</f>
        <v>0</v>
      </c>
    </row>
    <row r="191" spans="1:63" ht="28.5" outlineLevel="1">
      <c r="A191" s="12"/>
      <c r="B191" s="169" t="s">
        <v>3</v>
      </c>
      <c r="C191" s="167" t="str">
        <f>IFERROR(VLOOKUP(C189,祝日一覧!$A:$C,3,FALSE),"")</f>
        <v/>
      </c>
      <c r="D191" s="167" t="str">
        <f>IFERROR(VLOOKUP(D189,祝日一覧!$A:$C,3,FALSE),"")</f>
        <v/>
      </c>
      <c r="E191" s="167" t="str">
        <f>IFERROR(VLOOKUP(E189,祝日一覧!$A:$C,3,FALSE),"")</f>
        <v/>
      </c>
      <c r="F191" s="167" t="str">
        <f>IFERROR(VLOOKUP(F189,祝日一覧!$A:$C,3,FALSE),"")</f>
        <v/>
      </c>
      <c r="G191" s="167" t="str">
        <f>IFERROR(VLOOKUP(G189,祝日一覧!$A:$C,3,FALSE),"")</f>
        <v/>
      </c>
      <c r="H191" s="167" t="str">
        <f>IFERROR(VLOOKUP(H189,祝日一覧!$A:$C,3,FALSE),"")</f>
        <v/>
      </c>
      <c r="I191" s="167" t="str">
        <f>IFERROR(VLOOKUP(I189,祝日一覧!$A:$C,3,FALSE),"")</f>
        <v/>
      </c>
      <c r="J191" s="167" t="str">
        <f>IFERROR(VLOOKUP(J189,祝日一覧!$A:$C,3,FALSE),"")</f>
        <v/>
      </c>
      <c r="K191" s="167" t="str">
        <f>IFERROR(VLOOKUP(K189,祝日一覧!$A:$C,3,FALSE),"")</f>
        <v/>
      </c>
      <c r="L191" s="167" t="str">
        <f>IFERROR(VLOOKUP(L189,祝日一覧!$A:$C,3,FALSE),"")</f>
        <v/>
      </c>
      <c r="M191" s="167" t="str">
        <f>IFERROR(VLOOKUP(M189,祝日一覧!$A:$C,3,FALSE),"")</f>
        <v/>
      </c>
      <c r="N191" s="167" t="str">
        <f>IFERROR(VLOOKUP(N189,祝日一覧!$A:$C,3,FALSE),"")</f>
        <v/>
      </c>
      <c r="O191" s="167" t="str">
        <f>IFERROR(VLOOKUP(O189,祝日一覧!$A:$C,3,FALSE),"")</f>
        <v/>
      </c>
      <c r="P191" s="167" t="str">
        <f>IFERROR(VLOOKUP(P189,祝日一覧!$A:$C,3,FALSE),"")</f>
        <v/>
      </c>
      <c r="Q191" s="167" t="str">
        <f>IFERROR(VLOOKUP(Q189,祝日一覧!$A:$C,3,FALSE),"")</f>
        <v/>
      </c>
      <c r="R191" s="167" t="str">
        <f>IFERROR(VLOOKUP(R189,祝日一覧!$A:$C,3,FALSE),"")</f>
        <v/>
      </c>
      <c r="S191" s="167" t="str">
        <f>IFERROR(VLOOKUP(S189,祝日一覧!$A:$C,3,FALSE),"")</f>
        <v/>
      </c>
      <c r="T191" s="167" t="str">
        <f>IFERROR(VLOOKUP(T189,祝日一覧!$A:$C,3,FALSE),"")</f>
        <v/>
      </c>
      <c r="U191" s="167" t="str">
        <f>IFERROR(VLOOKUP(U189,祝日一覧!$A:$C,3,FALSE),"")</f>
        <v/>
      </c>
      <c r="V191" s="167" t="str">
        <f>IFERROR(VLOOKUP(V189,祝日一覧!$A:$C,3,FALSE),"")</f>
        <v/>
      </c>
      <c r="W191" s="167" t="str">
        <f>IFERROR(VLOOKUP(W189,祝日一覧!$A:$C,3,FALSE),"")</f>
        <v/>
      </c>
      <c r="X191" s="167" t="str">
        <f>IFERROR(VLOOKUP(X189,祝日一覧!$A:$C,3,FALSE),"")</f>
        <v/>
      </c>
      <c r="Y191" s="167" t="str">
        <f>IFERROR(VLOOKUP(Y189,祝日一覧!$A:$C,3,FALSE),"")</f>
        <v/>
      </c>
      <c r="Z191" s="167" t="str">
        <f>IFERROR(VLOOKUP(Z189,祝日一覧!$A:$C,3,FALSE),"")</f>
        <v/>
      </c>
      <c r="AA191" s="167" t="str">
        <f>IFERROR(VLOOKUP(AA189,祝日一覧!$A:$C,3,FALSE),"")</f>
        <v/>
      </c>
      <c r="AB191" s="167" t="str">
        <f>IFERROR(VLOOKUP(AB189,祝日一覧!$A:$C,3,FALSE),"")</f>
        <v/>
      </c>
      <c r="AC191" s="167" t="str">
        <f>IFERROR(VLOOKUP(AC189,祝日一覧!$A:$C,3,FALSE),"")</f>
        <v/>
      </c>
      <c r="AD191" s="167" t="str">
        <f>IFERROR(VLOOKUP(AD189,祝日一覧!$A:$C,3,FALSE),"")</f>
        <v/>
      </c>
      <c r="AE191" s="167" t="str">
        <f>IFERROR(VLOOKUP(AE189,祝日一覧!$A:$C,3,FALSE),"")</f>
        <v>昭和の日</v>
      </c>
      <c r="AF191" s="167" t="str">
        <f>IFERROR(VLOOKUP(AF189,祝日一覧!$A:$C,3,FALSE),"")</f>
        <v/>
      </c>
      <c r="AG191" s="168" t="str">
        <f>IFERROR(VLOOKUP(AG189,祝日一覧!$A:$C,3,FALSE),"")</f>
        <v/>
      </c>
      <c r="AH191" s="194"/>
      <c r="AI191" s="195"/>
      <c r="AJ191" s="195"/>
      <c r="AK191" s="195"/>
      <c r="AL191" s="196"/>
      <c r="AM191" s="177"/>
      <c r="AN191" s="178"/>
      <c r="AO191" s="179"/>
      <c r="AP191" s="181"/>
      <c r="AQ191" s="184"/>
      <c r="AR191" s="39" t="s">
        <v>84</v>
      </c>
      <c r="AS191" s="40" t="s">
        <v>84</v>
      </c>
      <c r="AT191" s="186"/>
      <c r="AU191" s="156"/>
      <c r="AV191" s="170"/>
      <c r="AW191" s="156"/>
      <c r="AX191" s="170"/>
      <c r="AY191" s="170"/>
      <c r="AZ191" s="170"/>
      <c r="BA191" s="170"/>
      <c r="BB191" s="170"/>
      <c r="BC191" s="125"/>
      <c r="BD191" s="174">
        <f ca="1">BC190-AS192</f>
        <v>8</v>
      </c>
      <c r="BE191" s="174">
        <f ca="1">BC190-AS194</f>
        <v>8</v>
      </c>
      <c r="BF191" s="125"/>
      <c r="BG191" s="125"/>
      <c r="BH191" s="172"/>
      <c r="BI191" s="232">
        <f>WEEKDAY(C187,3)</f>
        <v>5</v>
      </c>
      <c r="BJ191" s="125"/>
      <c r="BK191" s="125"/>
    </row>
    <row r="192" spans="1:63" ht="54" outlineLevel="1">
      <c r="A192" s="43"/>
      <c r="B192" s="169"/>
      <c r="C192" s="167"/>
      <c r="D192" s="167"/>
      <c r="E192" s="167"/>
      <c r="F192" s="167"/>
      <c r="G192" s="167"/>
      <c r="H192" s="167"/>
      <c r="I192" s="167"/>
      <c r="J192" s="167"/>
      <c r="K192" s="167"/>
      <c r="L192" s="167"/>
      <c r="M192" s="167"/>
      <c r="N192" s="167"/>
      <c r="O192" s="167"/>
      <c r="P192" s="167"/>
      <c r="Q192" s="167"/>
      <c r="R192" s="167"/>
      <c r="S192" s="167"/>
      <c r="T192" s="167"/>
      <c r="U192" s="167"/>
      <c r="V192" s="167"/>
      <c r="W192" s="167"/>
      <c r="X192" s="167"/>
      <c r="Y192" s="167"/>
      <c r="Z192" s="167"/>
      <c r="AA192" s="167"/>
      <c r="AB192" s="167"/>
      <c r="AC192" s="167"/>
      <c r="AD192" s="167"/>
      <c r="AE192" s="167"/>
      <c r="AF192" s="167"/>
      <c r="AG192" s="168"/>
      <c r="AH192" s="86" t="str">
        <f>IF($BI190=7,DBCS(1&amp;"日～"&amp;7&amp;"日"),DBCS("前"&amp;DAY(EOMONTH($C188-1,0))-6+$BI190&amp;"日～"&amp;$BI190&amp;"日"))</f>
        <v>前２９日～４日</v>
      </c>
      <c r="AI192" s="45" t="str">
        <f>DBCS($BI190+1&amp;"日～"&amp;$BI190+7&amp;"日")</f>
        <v>５日～１１日</v>
      </c>
      <c r="AJ192" s="45" t="str">
        <f>DBCS($BI190+8&amp;"日～"&amp;$BI190+14&amp;"日")</f>
        <v>１２日～１８日</v>
      </c>
      <c r="AK192" s="45" t="str">
        <f>DBCS($BI190+15&amp;"日～"&amp;$BI190+21&amp;"日")</f>
        <v>１９日～２５日</v>
      </c>
      <c r="AL192" s="46" t="str">
        <f>IF(AND(BI190=7,BI193=0),"-",IF($BI195=3,"-",DBCS($BI190+22&amp;"日～"&amp;$BI190+28&amp;"日")))</f>
        <v>-</v>
      </c>
      <c r="AM192" s="177"/>
      <c r="AN192" s="178"/>
      <c r="AO192" s="179"/>
      <c r="AP192" s="182"/>
      <c r="AQ192" s="185"/>
      <c r="AR192" s="39">
        <f>COUNTIF(C193:AG194,"外")</f>
        <v>0</v>
      </c>
      <c r="AS192" s="40">
        <f ca="1">COUNTIF(OFFSET(C193,0,MAX(5-WEEKDAY(C188,3),0),1,MIN(7-WEEKDAY(C188,3),2)),"外")+COUNTIF(OFFSET(C193,0,MAX(5-WEEKDAY(C188,3),0)+7,1,2),"外")+COUNTIF(OFFSET(C193,0,MAX(5-WEEKDAY(C188,3),0)+14,1,2),"外")+COUNTIF(OFFSET(C193,0,MAX(5-WEEKDAY(C188,3),0)+21,1,2),"外")+IF(BI192-BI190&lt;27,0,COUNTIF(OFFSET(C193,0,BI190+26,1,MIN(7-BI193,2)),"外"))</f>
        <v>0</v>
      </c>
      <c r="AT192" s="186"/>
      <c r="AU192" s="156"/>
      <c r="AV192" s="170"/>
      <c r="AW192" s="156"/>
      <c r="AX192" s="170"/>
      <c r="AY192" s="170"/>
      <c r="AZ192" s="170"/>
      <c r="BA192" s="170"/>
      <c r="BB192" s="170"/>
      <c r="BC192" s="125"/>
      <c r="BD192" s="175"/>
      <c r="BE192" s="175"/>
      <c r="BF192" s="125"/>
      <c r="BG192" s="125"/>
      <c r="BH192" s="47" t="s">
        <v>109</v>
      </c>
      <c r="BI192" s="48">
        <f>DAY(EOMONTH(C188,0))</f>
        <v>30</v>
      </c>
      <c r="BJ192" s="125"/>
      <c r="BK192" s="125"/>
    </row>
    <row r="193" spans="1:63" ht="26.45" customHeight="1" outlineLevel="1">
      <c r="A193" s="52"/>
      <c r="B193" s="161" t="s">
        <v>88</v>
      </c>
      <c r="C193" s="123"/>
      <c r="D193" s="123"/>
      <c r="E193" s="123"/>
      <c r="F193" s="123"/>
      <c r="G193" s="123"/>
      <c r="H193" s="123"/>
      <c r="I193" s="123"/>
      <c r="J193" s="123"/>
      <c r="K193" s="123"/>
      <c r="L193" s="123"/>
      <c r="M193" s="123"/>
      <c r="N193" s="123"/>
      <c r="O193" s="123"/>
      <c r="P193" s="123"/>
      <c r="Q193" s="123"/>
      <c r="R193" s="123"/>
      <c r="S193" s="123"/>
      <c r="T193" s="123"/>
      <c r="U193" s="123"/>
      <c r="V193" s="123"/>
      <c r="W193" s="123"/>
      <c r="X193" s="123"/>
      <c r="Y193" s="123"/>
      <c r="Z193" s="123"/>
      <c r="AA193" s="123"/>
      <c r="AB193" s="123"/>
      <c r="AC193" s="123"/>
      <c r="AD193" s="123"/>
      <c r="AE193" s="123"/>
      <c r="AF193" s="123"/>
      <c r="AG193" s="143"/>
      <c r="AH193" s="53">
        <f ca="1">IF(BI190=7,COUNTIF(OFFSET($C193,0,0,1,$BI190),"○")+COUNTIF(OFFSET($C193,0,$BI190,1,7),"●"),COUNTIF(OFFSET($C193,0,0,1,$BI190),"○")+COUNTIF(OFFSET($C193,-10,DAY(EOMONTH(C188-1,0))-7+BI190,1,7-$BI190),"○")+COUNTIF(OFFSET(C193,0,BI190,1,7),"●"))</f>
        <v>0</v>
      </c>
      <c r="AI193" s="54">
        <f ca="1">COUNTIF(OFFSET($C193,0,$BI190,1,7),"○")+COUNTIF(OFFSET($C193,0,$BI190+7,1,7),"●")</f>
        <v>0</v>
      </c>
      <c r="AJ193" s="54">
        <f ca="1">COUNTIF(OFFSET($C193,0,$BI190+7,1,7),"○")+COUNTIF(OFFSET($C193,0,$BI190+14,1,7),"●")</f>
        <v>0</v>
      </c>
      <c r="AK193" s="54">
        <f ca="1">IF(BI195=3,COUNTIF(OFFSET($C193,0,$BI190+14,1,7),"○")+IFERROR(COUNTIF(OFFSET(C193,0,BI190+21,1,BI193),"●"),0)+COUNTIF(OFFSET(C193,10,0,1,7-BI193),"●"),COUNTIF(OFFSET($C193,0,$BI190+14,1,7),"○")+COUNTIF(OFFSET($C193,0,$BI190+21,1,7),"●"))</f>
        <v>0</v>
      </c>
      <c r="AL193" s="55" t="str">
        <f ca="1">IF((BI195+SIGN(BI190))&lt;5,"-",IF(BI193=0,COUNTIF(OFFSET(C193,0,BI190+21,1,7),"○")+COUNTIF(OFFSET(C193,10,0,1,7-BI193),"●"),COUNTIF(OFFSET(C193,0,BI190+21,1,7),"○")+COUNTIF(OFFSET(C193,0,BI190+28,1,BI193),"●")+COUNTIF(OFFSET(C193,10,1,7-BI193,),"●")))</f>
        <v>-</v>
      </c>
      <c r="AM193" s="145">
        <f>AY190</f>
        <v>0</v>
      </c>
      <c r="AN193" s="147">
        <f>IF(AU190=0,"対象外",AM193/AU190)</f>
        <v>0</v>
      </c>
      <c r="AO193" s="149" t="str">
        <f ca="1">IF(AU190=0,"対象外",IF(AM193/AU190&gt;=0.285,"達成",IF(AM193&gt;=BF193,"達成※","未")))</f>
        <v>未</v>
      </c>
      <c r="AP193" s="151">
        <f>AZ190</f>
        <v>38</v>
      </c>
      <c r="AQ193" s="153">
        <f>IFERROR(AP193/AV190,"")</f>
        <v>7.2106261859582549E-2</v>
      </c>
      <c r="AR193" s="39" t="s">
        <v>85</v>
      </c>
      <c r="AS193" s="40" t="s">
        <v>85</v>
      </c>
      <c r="AT193" s="186"/>
      <c r="AU193" s="156"/>
      <c r="AV193" s="170"/>
      <c r="AW193" s="156"/>
      <c r="AX193" s="170"/>
      <c r="AY193" s="170"/>
      <c r="AZ193" s="170"/>
      <c r="BA193" s="170"/>
      <c r="BB193" s="170"/>
      <c r="BC193" s="125"/>
      <c r="BD193" s="175"/>
      <c r="BE193" s="175"/>
      <c r="BF193" s="125">
        <f ca="1">IF(OR(BD191/AU190&lt;0.285,BD191=0),BD191,"-")</f>
        <v>8</v>
      </c>
      <c r="BG193" s="174">
        <f ca="1">IF(OR(BE191/AW190&lt;0.285,BE191=0),BE191,"-")</f>
        <v>8</v>
      </c>
      <c r="BH193" s="56" t="s">
        <v>110</v>
      </c>
      <c r="BI193" s="57">
        <f>MOD(BI192-BI190,7)</f>
        <v>5</v>
      </c>
      <c r="BJ193" s="125"/>
      <c r="BK193" s="125"/>
    </row>
    <row r="194" spans="1:63" ht="12.95" customHeight="1" outlineLevel="1">
      <c r="A194" s="52"/>
      <c r="B194" s="161"/>
      <c r="C194" s="123"/>
      <c r="D194" s="123"/>
      <c r="E194" s="123"/>
      <c r="F194" s="123"/>
      <c r="G194" s="123"/>
      <c r="H194" s="123"/>
      <c r="I194" s="123"/>
      <c r="J194" s="123"/>
      <c r="K194" s="123"/>
      <c r="L194" s="123"/>
      <c r="M194" s="123"/>
      <c r="N194" s="123"/>
      <c r="O194" s="123"/>
      <c r="P194" s="123"/>
      <c r="Q194" s="123"/>
      <c r="R194" s="123"/>
      <c r="S194" s="123"/>
      <c r="T194" s="123"/>
      <c r="U194" s="123"/>
      <c r="V194" s="123"/>
      <c r="W194" s="123"/>
      <c r="X194" s="123"/>
      <c r="Y194" s="123"/>
      <c r="Z194" s="123"/>
      <c r="AA194" s="123"/>
      <c r="AB194" s="123"/>
      <c r="AC194" s="123"/>
      <c r="AD194" s="123"/>
      <c r="AE194" s="123"/>
      <c r="AF194" s="123"/>
      <c r="AG194" s="143"/>
      <c r="AH194" s="58" t="str">
        <f ca="1">IF(BI190=1,
IF((2-COUNTIF(OFFSET(C193,0,0,1,1),"外")-COUNTIF(OFFSET(C193,-10,BI182-1),"外"))&lt;=AH193,"達成","未"),
IF((2-COUNTIF(OFFSET(C193,0,MAX(5-WEEKDAY(C188,3),0),1,2),"外"))&lt;=AH193,"達成","未"))</f>
        <v>未</v>
      </c>
      <c r="AI194" s="54" t="str">
        <f ca="1">IF((2-COUNTIF(OFFSET($C193,0,$BI190+5,1,2),"外"))&lt;=AI193,"達成","未")</f>
        <v>未</v>
      </c>
      <c r="AJ194" s="54" t="str">
        <f ca="1">IF((2-COUNTIF(OFFSET($C193,0,$BI190+12,1,2),"外"))&lt;=AJ193,"達成","未")</f>
        <v>未</v>
      </c>
      <c r="AK194" s="54" t="str">
        <f ca="1">IF((2-COUNTIF(OFFSET($C193,0,$BI190+19,1,2),"外"))&lt;=AK193,"達成","未")</f>
        <v>未</v>
      </c>
      <c r="AL194" s="55" t="str">
        <f ca="1">IF((BI195+SIGN(BI190))&lt;5,"-",IF((2-COUNTIF(OFFSET($C193,0,$BI190+26,1,2),"外"))&lt;=AL193,"達成","未"))</f>
        <v>-</v>
      </c>
      <c r="AM194" s="163"/>
      <c r="AN194" s="164"/>
      <c r="AO194" s="165"/>
      <c r="AP194" s="166"/>
      <c r="AQ194" s="187"/>
      <c r="AR194" s="188">
        <f>COUNTIF(C195:AG196,"外")</f>
        <v>0</v>
      </c>
      <c r="AS194" s="190">
        <f ca="1">COUNTIF(OFFSET(C195,0,MAX(5-WEEKDAY(C188,3),0),1,MIN(7-WEEKDAY(C188,3),2)),"外")+COUNTIF(OFFSET(C195,0,MAX(5-WEEKDAY(C188,3),0)+7,1,2),"外")+COUNTIF(OFFSET(C195,0,MAX(5-WEEKDAY(C188,3),0)+14,1,2),"外")+COUNTIF(OFFSET(C195,0,MAX(5-WEEKDAY(C188,3),0)+21,1,2),"外")+IF(BI192-BI190&lt;27,0,COUNTIF(OFFSET(C195,0,BI190+26,1,MIN(7-BI193,2)),"外"))</f>
        <v>0</v>
      </c>
      <c r="AT194" s="186"/>
      <c r="AU194" s="156"/>
      <c r="AV194" s="170"/>
      <c r="AW194" s="156"/>
      <c r="AX194" s="170"/>
      <c r="AY194" s="170"/>
      <c r="AZ194" s="170"/>
      <c r="BA194" s="170"/>
      <c r="BB194" s="170"/>
      <c r="BC194" s="125"/>
      <c r="BD194" s="175"/>
      <c r="BE194" s="175"/>
      <c r="BF194" s="125"/>
      <c r="BG194" s="175"/>
      <c r="BH194" s="59" t="s">
        <v>112</v>
      </c>
      <c r="BI194" s="57">
        <f>SIGN(BI190)+SIGN(BI193)+BI195</f>
        <v>5</v>
      </c>
      <c r="BJ194" s="125"/>
      <c r="BK194" s="125"/>
    </row>
    <row r="195" spans="1:63" ht="26.45" customHeight="1" outlineLevel="1">
      <c r="A195" s="52"/>
      <c r="B195" s="161" t="s">
        <v>137</v>
      </c>
      <c r="C195" s="123"/>
      <c r="D195" s="123"/>
      <c r="E195" s="123"/>
      <c r="F195" s="123"/>
      <c r="G195" s="123"/>
      <c r="H195" s="123"/>
      <c r="I195" s="123"/>
      <c r="J195" s="123"/>
      <c r="K195" s="123"/>
      <c r="L195" s="123"/>
      <c r="M195" s="123"/>
      <c r="N195" s="123"/>
      <c r="O195" s="123"/>
      <c r="P195" s="123"/>
      <c r="Q195" s="123"/>
      <c r="R195" s="123"/>
      <c r="S195" s="123"/>
      <c r="T195" s="123"/>
      <c r="U195" s="123"/>
      <c r="V195" s="123"/>
      <c r="W195" s="123"/>
      <c r="X195" s="123"/>
      <c r="Y195" s="123"/>
      <c r="Z195" s="123"/>
      <c r="AA195" s="123"/>
      <c r="AB195" s="123"/>
      <c r="AC195" s="123"/>
      <c r="AD195" s="123"/>
      <c r="AE195" s="123"/>
      <c r="AF195" s="123"/>
      <c r="AG195" s="143"/>
      <c r="AH195" s="53">
        <f ca="1">IF(BI190=7,COUNTIF(OFFSET($C195,0,0,1,$BI190),"○")+COUNTIF(OFFSET($C195,0,$BI190,1,7),"●"),COUNTIF(OFFSET($C195,0,0,1,$BI190),"○")+COUNTIF(OFFSET($C195,-10,DAY(EOMONTH(C188-1,0))-7+BI190,1,7-$BI190),"○")+COUNTIF(OFFSET(C195,0,BI190,1,7),"●"))</f>
        <v>0</v>
      </c>
      <c r="AI195" s="60">
        <f ca="1">COUNTIF(OFFSET($C195,0,$BI190,1,7),"○")+COUNTIF(OFFSET($C195,0,$BI190+7,1,7),"●")</f>
        <v>0</v>
      </c>
      <c r="AJ195" s="60">
        <f ca="1">COUNTIF(OFFSET($C195,0,$BI190+7,1,7),"○")+COUNTIF(OFFSET($C195,0,$BI190+14,1,7),"●")</f>
        <v>0</v>
      </c>
      <c r="AK195" s="60">
        <f ca="1">IF(BI195=3,COUNTIF(OFFSET($C195,0,$BI190+14,1,7),"○")+IFERROR(COUNTIF(OFFSET(C195,0,BI190+21,1,BI193),"●"),0)+COUNTIF(OFFSET(C195,10,0,1,7-BI193),"●"),COUNTIF(OFFSET($C195,0,$BI190+14,1,7),"○")+COUNTIF(OFFSET($C195,0,$BI190+21,1,7),"●"))</f>
        <v>0</v>
      </c>
      <c r="AL195" s="61" t="str">
        <f ca="1">IF((BI195+SIGN(BI190))&lt;5,"-",IF(BI193=0,COUNTIF(OFFSET(C195,0,BI190+21,1,7),"○")+COUNTIF(OFFSET(C195,10,0,1,7-BI193),"●"),COUNTIF(OFFSET(C195,0,BI190+21,1,7),"○")+COUNTIF(OFFSET(C195,0,BI190+28,1,BI193),"●")+COUNTIF(OFFSET(C195,10,1,7-BI193,),"●")))</f>
        <v>-</v>
      </c>
      <c r="AM195" s="145">
        <f>BA190</f>
        <v>0</v>
      </c>
      <c r="AN195" s="147">
        <f>IF(AW190=0,"対象外",AM195/AW190)</f>
        <v>0</v>
      </c>
      <c r="AO195" s="149" t="str">
        <f ca="1">IF(AW190=0,"対象外",IF(AM195/AW190&gt;=0.285,"達成",IF(AM195&gt;=BG193,"達成※","未")))</f>
        <v>未</v>
      </c>
      <c r="AP195" s="151">
        <f>BB190</f>
        <v>38</v>
      </c>
      <c r="AQ195" s="153">
        <f>IFERROR(AP195/AX190,"")</f>
        <v>7.2106261859582549E-2</v>
      </c>
      <c r="AR195" s="189"/>
      <c r="AS195" s="191"/>
      <c r="AT195" s="186"/>
      <c r="AU195" s="157"/>
      <c r="AV195" s="170"/>
      <c r="AW195" s="157"/>
      <c r="AX195" s="170"/>
      <c r="AY195" s="170"/>
      <c r="AZ195" s="170"/>
      <c r="BA195" s="170"/>
      <c r="BB195" s="170"/>
      <c r="BC195" s="125"/>
      <c r="BD195" s="176"/>
      <c r="BE195" s="176"/>
      <c r="BF195" s="125"/>
      <c r="BG195" s="176"/>
      <c r="BH195" s="63" t="s">
        <v>111</v>
      </c>
      <c r="BI195" s="64">
        <f>ROUNDDOWN((BI192-BI190)/7,0)</f>
        <v>3</v>
      </c>
      <c r="BJ195" s="125"/>
      <c r="BK195" s="125"/>
    </row>
    <row r="196" spans="1:63" ht="14.25" outlineLevel="1" thickBot="1">
      <c r="A196" s="52"/>
      <c r="B196" s="162"/>
      <c r="C196" s="142"/>
      <c r="D196" s="142"/>
      <c r="E196" s="142"/>
      <c r="F196" s="142"/>
      <c r="G196" s="142"/>
      <c r="H196" s="142"/>
      <c r="I196" s="142"/>
      <c r="J196" s="142"/>
      <c r="K196" s="142"/>
      <c r="L196" s="142"/>
      <c r="M196" s="142"/>
      <c r="N196" s="142"/>
      <c r="O196" s="142"/>
      <c r="P196" s="142"/>
      <c r="Q196" s="142"/>
      <c r="R196" s="142"/>
      <c r="S196" s="142"/>
      <c r="T196" s="142"/>
      <c r="U196" s="142"/>
      <c r="V196" s="142"/>
      <c r="W196" s="142"/>
      <c r="X196" s="142"/>
      <c r="Y196" s="142"/>
      <c r="Z196" s="142"/>
      <c r="AA196" s="142"/>
      <c r="AB196" s="142"/>
      <c r="AC196" s="142"/>
      <c r="AD196" s="142"/>
      <c r="AE196" s="142"/>
      <c r="AF196" s="142"/>
      <c r="AG196" s="144"/>
      <c r="AH196" s="77" t="str">
        <f ca="1">IF(BI190=1,
IF((2-COUNTIF(OFFSET(C195,0,0,1,1),"外")-COUNTIF(OFFSET(C195,-10,BI182-1),"外"))&lt;=AH195,"達成","未"),
IF((2-COUNTIF(OFFSET(C195,0,MAX(5-WEEKDAY(C188,3),0),1,2),"外"))&lt;=AH195,"達成","未"))</f>
        <v>未</v>
      </c>
      <c r="AI196" s="66" t="str">
        <f ca="1">IF((2-COUNTIF(OFFSET($C195,0,$BI190+5,1,2),"外"))&lt;=AI195,"達成","未")</f>
        <v>未</v>
      </c>
      <c r="AJ196" s="66" t="str">
        <f ca="1">IF((2-COUNTIF(OFFSET($C195,0,$BI190+12,1,2),"外"))&lt;=AJ195,"達成","未")</f>
        <v>未</v>
      </c>
      <c r="AK196" s="66" t="str">
        <f ca="1">IF((2-COUNTIF(OFFSET($C195,0,$BI190+19,1,2),"外"))&lt;=AK195,"達成","未")</f>
        <v>未</v>
      </c>
      <c r="AL196" s="67" t="str">
        <f ca="1">IF((BI195+SIGN(BI190))&lt;5,"-",IF((2-COUNTIF(OFFSET($C195,0,$BI190+26,1,2),"外"))&lt;=AL195,"達成","未"))</f>
        <v>-</v>
      </c>
      <c r="AM196" s="146"/>
      <c r="AN196" s="148"/>
      <c r="AO196" s="150"/>
      <c r="AP196" s="152"/>
      <c r="AQ196" s="154"/>
      <c r="AR196" s="68"/>
      <c r="AS196" s="68"/>
      <c r="AT196" s="22"/>
      <c r="AU196" s="22"/>
      <c r="AV196" s="22"/>
      <c r="AW196" s="22"/>
      <c r="AX196" s="22"/>
      <c r="AY196" s="22"/>
      <c r="AZ196" s="22"/>
      <c r="BA196" s="22"/>
      <c r="BB196" s="22"/>
      <c r="BC196" s="69"/>
      <c r="BD196" s="69"/>
      <c r="BE196" s="69"/>
      <c r="BF196" s="69"/>
      <c r="BG196" s="69"/>
      <c r="BH196" s="69"/>
      <c r="BI196" s="69"/>
      <c r="BJ196" s="69"/>
      <c r="BK196" s="18"/>
    </row>
    <row r="197" spans="1:63" ht="14.25" outlineLevel="1" thickBot="1">
      <c r="A197" s="12"/>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Z197" s="16"/>
      <c r="BA197" s="16"/>
      <c r="BB197" s="16"/>
    </row>
    <row r="198" spans="1:63" ht="12.95" customHeight="1" outlineLevel="1">
      <c r="A198" s="12"/>
      <c r="B198" s="29" t="s">
        <v>0</v>
      </c>
      <c r="C198" s="207">
        <f>DATE(YEAR(C188),MONTH(C188)+1,DAY(C188))</f>
        <v>46508</v>
      </c>
      <c r="D198" s="207"/>
      <c r="E198" s="207"/>
      <c r="F198" s="207"/>
      <c r="G198" s="207"/>
      <c r="H198" s="207"/>
      <c r="I198" s="207"/>
      <c r="J198" s="207"/>
      <c r="K198" s="207"/>
      <c r="L198" s="207"/>
      <c r="M198" s="207"/>
      <c r="N198" s="207"/>
      <c r="O198" s="207"/>
      <c r="P198" s="207"/>
      <c r="Q198" s="207"/>
      <c r="R198" s="207"/>
      <c r="S198" s="207"/>
      <c r="T198" s="207"/>
      <c r="U198" s="207"/>
      <c r="V198" s="207"/>
      <c r="W198" s="207"/>
      <c r="X198" s="207"/>
      <c r="Y198" s="207"/>
      <c r="Z198" s="207"/>
      <c r="AA198" s="207"/>
      <c r="AB198" s="207"/>
      <c r="AC198" s="207"/>
      <c r="AD198" s="207"/>
      <c r="AE198" s="207"/>
      <c r="AF198" s="207"/>
      <c r="AG198" s="208"/>
      <c r="AH198" s="256" t="s">
        <v>135</v>
      </c>
      <c r="AI198" s="257"/>
      <c r="AJ198" s="257"/>
      <c r="AK198" s="257"/>
      <c r="AL198" s="258"/>
      <c r="AM198" s="215" t="s">
        <v>50</v>
      </c>
      <c r="AN198" s="216"/>
      <c r="AO198" s="217"/>
      <c r="AP198" s="221" t="s">
        <v>11</v>
      </c>
      <c r="AQ198" s="222"/>
      <c r="AR198" s="199" t="s">
        <v>113</v>
      </c>
      <c r="AS198" s="202" t="s">
        <v>114</v>
      </c>
      <c r="AT198" s="205" t="s">
        <v>15</v>
      </c>
      <c r="AU198" s="155" t="s">
        <v>115</v>
      </c>
      <c r="AV198" s="197" t="s">
        <v>116</v>
      </c>
      <c r="AW198" s="155" t="s">
        <v>118</v>
      </c>
      <c r="AX198" s="197" t="s">
        <v>117</v>
      </c>
      <c r="AY198" s="155" t="s">
        <v>80</v>
      </c>
      <c r="AZ198" s="155" t="s">
        <v>81</v>
      </c>
      <c r="BA198" s="30" t="s">
        <v>82</v>
      </c>
      <c r="BB198" s="30" t="s">
        <v>83</v>
      </c>
      <c r="BC198" s="170" t="s">
        <v>52</v>
      </c>
      <c r="BD198" s="197" t="s">
        <v>119</v>
      </c>
      <c r="BE198" s="197" t="s">
        <v>120</v>
      </c>
      <c r="BF198" s="170" t="s">
        <v>121</v>
      </c>
      <c r="BG198" s="170" t="s">
        <v>122</v>
      </c>
      <c r="BH198" s="31"/>
      <c r="BI198" s="192" t="s">
        <v>100</v>
      </c>
      <c r="BJ198" s="170" t="s">
        <v>61</v>
      </c>
      <c r="BK198" s="125" t="s">
        <v>89</v>
      </c>
    </row>
    <row r="199" spans="1:63" outlineLevel="1">
      <c r="A199" s="12"/>
      <c r="B199" s="32" t="s">
        <v>1</v>
      </c>
      <c r="C199" s="33">
        <f>DATE(YEAR(C198),MONTH(C198),DAY(C198))</f>
        <v>46508</v>
      </c>
      <c r="D199" s="33">
        <f>IF(MONTH(DATE(YEAR(C199),MONTH(C199),DAY(C199)+1))=MONTH($C198),DATE(YEAR(C199),MONTH(C199),DAY(C199)+1),"")</f>
        <v>46509</v>
      </c>
      <c r="E199" s="33">
        <f t="shared" ref="E199:AG199" si="39">IF(MONTH(DATE(YEAR(D199),MONTH(D199),DAY(D199)+1))=MONTH($C198),DATE(YEAR(D199),MONTH(D199),DAY(D199)+1),"")</f>
        <v>46510</v>
      </c>
      <c r="F199" s="33">
        <f t="shared" si="39"/>
        <v>46511</v>
      </c>
      <c r="G199" s="33">
        <f t="shared" si="39"/>
        <v>46512</v>
      </c>
      <c r="H199" s="33">
        <f t="shared" si="39"/>
        <v>46513</v>
      </c>
      <c r="I199" s="33">
        <f t="shared" si="39"/>
        <v>46514</v>
      </c>
      <c r="J199" s="33">
        <f t="shared" si="39"/>
        <v>46515</v>
      </c>
      <c r="K199" s="33">
        <f t="shared" si="39"/>
        <v>46516</v>
      </c>
      <c r="L199" s="33">
        <f t="shared" si="39"/>
        <v>46517</v>
      </c>
      <c r="M199" s="33">
        <f t="shared" si="39"/>
        <v>46518</v>
      </c>
      <c r="N199" s="33">
        <f t="shared" si="39"/>
        <v>46519</v>
      </c>
      <c r="O199" s="33">
        <f t="shared" si="39"/>
        <v>46520</v>
      </c>
      <c r="P199" s="33">
        <f t="shared" si="39"/>
        <v>46521</v>
      </c>
      <c r="Q199" s="33">
        <f t="shared" si="39"/>
        <v>46522</v>
      </c>
      <c r="R199" s="33">
        <f t="shared" si="39"/>
        <v>46523</v>
      </c>
      <c r="S199" s="33">
        <f t="shared" si="39"/>
        <v>46524</v>
      </c>
      <c r="T199" s="33">
        <f t="shared" si="39"/>
        <v>46525</v>
      </c>
      <c r="U199" s="33">
        <f t="shared" si="39"/>
        <v>46526</v>
      </c>
      <c r="V199" s="33">
        <f t="shared" si="39"/>
        <v>46527</v>
      </c>
      <c r="W199" s="33">
        <f t="shared" si="39"/>
        <v>46528</v>
      </c>
      <c r="X199" s="33">
        <f t="shared" si="39"/>
        <v>46529</v>
      </c>
      <c r="Y199" s="33">
        <f t="shared" si="39"/>
        <v>46530</v>
      </c>
      <c r="Z199" s="33">
        <f t="shared" si="39"/>
        <v>46531</v>
      </c>
      <c r="AA199" s="33">
        <f t="shared" si="39"/>
        <v>46532</v>
      </c>
      <c r="AB199" s="33">
        <f t="shared" si="39"/>
        <v>46533</v>
      </c>
      <c r="AC199" s="33">
        <f t="shared" si="39"/>
        <v>46534</v>
      </c>
      <c r="AD199" s="33">
        <f t="shared" si="39"/>
        <v>46535</v>
      </c>
      <c r="AE199" s="33">
        <f t="shared" si="39"/>
        <v>46536</v>
      </c>
      <c r="AF199" s="33">
        <f t="shared" si="39"/>
        <v>46537</v>
      </c>
      <c r="AG199" s="74">
        <f t="shared" si="39"/>
        <v>46538</v>
      </c>
      <c r="AH199" s="259"/>
      <c r="AI199" s="260"/>
      <c r="AJ199" s="260"/>
      <c r="AK199" s="260"/>
      <c r="AL199" s="261"/>
      <c r="AM199" s="218"/>
      <c r="AN199" s="219"/>
      <c r="AO199" s="220"/>
      <c r="AP199" s="223"/>
      <c r="AQ199" s="224"/>
      <c r="AR199" s="200"/>
      <c r="AS199" s="203"/>
      <c r="AT199" s="206"/>
      <c r="AU199" s="157"/>
      <c r="AV199" s="137"/>
      <c r="AW199" s="157"/>
      <c r="AX199" s="137"/>
      <c r="AY199" s="157"/>
      <c r="AZ199" s="157"/>
      <c r="BA199" s="35" t="s">
        <v>78</v>
      </c>
      <c r="BB199" s="35" t="s">
        <v>79</v>
      </c>
      <c r="BC199" s="170"/>
      <c r="BD199" s="198"/>
      <c r="BE199" s="198"/>
      <c r="BF199" s="125"/>
      <c r="BG199" s="125"/>
      <c r="BH199" s="36"/>
      <c r="BI199" s="193"/>
      <c r="BJ199" s="170"/>
      <c r="BK199" s="125"/>
    </row>
    <row r="200" spans="1:63" ht="12.95" customHeight="1" outlineLevel="1">
      <c r="A200" s="12"/>
      <c r="B200" s="32" t="s">
        <v>2</v>
      </c>
      <c r="C200" s="37" t="str">
        <f t="shared" ref="C200:AG200" si="40">TEXT(C199,"aaa")</f>
        <v>土</v>
      </c>
      <c r="D200" s="37" t="str">
        <f t="shared" si="40"/>
        <v>日</v>
      </c>
      <c r="E200" s="37" t="str">
        <f t="shared" si="40"/>
        <v>月</v>
      </c>
      <c r="F200" s="37" t="str">
        <f t="shared" si="40"/>
        <v>火</v>
      </c>
      <c r="G200" s="37" t="str">
        <f t="shared" si="40"/>
        <v>水</v>
      </c>
      <c r="H200" s="37" t="str">
        <f t="shared" si="40"/>
        <v>木</v>
      </c>
      <c r="I200" s="37" t="str">
        <f t="shared" si="40"/>
        <v>金</v>
      </c>
      <c r="J200" s="37" t="str">
        <f t="shared" si="40"/>
        <v>土</v>
      </c>
      <c r="K200" s="37" t="str">
        <f t="shared" si="40"/>
        <v>日</v>
      </c>
      <c r="L200" s="37" t="str">
        <f t="shared" si="40"/>
        <v>月</v>
      </c>
      <c r="M200" s="37" t="str">
        <f t="shared" si="40"/>
        <v>火</v>
      </c>
      <c r="N200" s="37" t="str">
        <f t="shared" si="40"/>
        <v>水</v>
      </c>
      <c r="O200" s="37" t="str">
        <f t="shared" si="40"/>
        <v>木</v>
      </c>
      <c r="P200" s="37" t="str">
        <f t="shared" si="40"/>
        <v>金</v>
      </c>
      <c r="Q200" s="37" t="str">
        <f t="shared" si="40"/>
        <v>土</v>
      </c>
      <c r="R200" s="37" t="str">
        <f t="shared" si="40"/>
        <v>日</v>
      </c>
      <c r="S200" s="37" t="str">
        <f t="shared" si="40"/>
        <v>月</v>
      </c>
      <c r="T200" s="37" t="str">
        <f t="shared" si="40"/>
        <v>火</v>
      </c>
      <c r="U200" s="37" t="str">
        <f t="shared" si="40"/>
        <v>水</v>
      </c>
      <c r="V200" s="37" t="str">
        <f t="shared" si="40"/>
        <v>木</v>
      </c>
      <c r="W200" s="37" t="str">
        <f t="shared" si="40"/>
        <v>金</v>
      </c>
      <c r="X200" s="37" t="str">
        <f t="shared" si="40"/>
        <v>土</v>
      </c>
      <c r="Y200" s="37" t="str">
        <f t="shared" si="40"/>
        <v>日</v>
      </c>
      <c r="Z200" s="37" t="str">
        <f t="shared" si="40"/>
        <v>月</v>
      </c>
      <c r="AA200" s="37" t="str">
        <f t="shared" si="40"/>
        <v>火</v>
      </c>
      <c r="AB200" s="37" t="str">
        <f t="shared" si="40"/>
        <v>水</v>
      </c>
      <c r="AC200" s="37" t="str">
        <f t="shared" si="40"/>
        <v>木</v>
      </c>
      <c r="AD200" s="37" t="str">
        <f t="shared" si="40"/>
        <v>金</v>
      </c>
      <c r="AE200" s="37" t="str">
        <f t="shared" si="40"/>
        <v>土</v>
      </c>
      <c r="AF200" s="37" t="str">
        <f t="shared" si="40"/>
        <v>日</v>
      </c>
      <c r="AG200" s="75" t="str">
        <f t="shared" si="40"/>
        <v>月</v>
      </c>
      <c r="AH200" s="194" t="s">
        <v>90</v>
      </c>
      <c r="AI200" s="195" t="s">
        <v>91</v>
      </c>
      <c r="AJ200" s="195" t="s">
        <v>92</v>
      </c>
      <c r="AK200" s="195" t="s">
        <v>93</v>
      </c>
      <c r="AL200" s="196" t="s">
        <v>94</v>
      </c>
      <c r="AM200" s="177" t="s">
        <v>44</v>
      </c>
      <c r="AN200" s="178" t="s">
        <v>12</v>
      </c>
      <c r="AO200" s="179" t="s">
        <v>51</v>
      </c>
      <c r="AP200" s="180" t="s">
        <v>44</v>
      </c>
      <c r="AQ200" s="183" t="s">
        <v>13</v>
      </c>
      <c r="AR200" s="201"/>
      <c r="AS200" s="204"/>
      <c r="AT200" s="186">
        <f>COUNT(C199:AG199)</f>
        <v>31</v>
      </c>
      <c r="AU200" s="155">
        <f>AT200-AR202</f>
        <v>31</v>
      </c>
      <c r="AV200" s="170">
        <f>SUM(AU$8:AU203)</f>
        <v>558</v>
      </c>
      <c r="AW200" s="155">
        <f>AT200-AR204</f>
        <v>31</v>
      </c>
      <c r="AX200" s="170">
        <f>SUM(AW$8:AW203)</f>
        <v>558</v>
      </c>
      <c r="AY200" s="170">
        <f>COUNTIF(C203:AG203,"○")+COUNTIF(C203:AG203,"●")</f>
        <v>0</v>
      </c>
      <c r="AZ200" s="170">
        <f>SUM(AY$9:AY204)</f>
        <v>38</v>
      </c>
      <c r="BA200" s="170">
        <f>COUNTIF(C205:AG205,"○")+COUNTIF(C205:AG205,"●")</f>
        <v>0</v>
      </c>
      <c r="BB200" s="170">
        <f>SUM(BA$10:BA205)</f>
        <v>38</v>
      </c>
      <c r="BC200" s="125">
        <f>COUNTIF(C200:AG200,"土")+COUNTIF(C200:AG200,"日")</f>
        <v>10</v>
      </c>
      <c r="BD200" s="137"/>
      <c r="BE200" s="137"/>
      <c r="BF200" s="125" t="str">
        <f ca="1">IF(OR(BD201/AU200&lt;0.285,BD201=0),"特例","特例なし")</f>
        <v>特例なし</v>
      </c>
      <c r="BG200" s="125" t="str">
        <f ca="1">IF(OR(BE201/AW200&lt;0.285,BE201=0),"特例","特例なし")</f>
        <v>特例なし</v>
      </c>
      <c r="BH200" s="171" t="s">
        <v>108</v>
      </c>
      <c r="BI200" s="173">
        <f>ABS(IF(WEEKDAY(C198,3)=0,7,WEEKDAY(C198,3)-7))</f>
        <v>2</v>
      </c>
      <c r="BJ200" s="125">
        <f ca="1">IF($AO$340="計画",IF(AU200=0,1,IF(AO203="達成",1,IF(AO203="達成※",1,0))),IF(AW200=0,1,IF(AO205="達成",1,IF(AO205="達成※",1,0))))</f>
        <v>0</v>
      </c>
      <c r="BK200" s="125">
        <f ca="1">IF($AO$340="計画",IF(COUNTIF(AH204:AL204,"未")=0,1,0),IF(COUNTIF(AH206:AL206,"未")=0,1,0))</f>
        <v>0</v>
      </c>
    </row>
    <row r="201" spans="1:63" ht="28.5" outlineLevel="1">
      <c r="A201" s="12"/>
      <c r="B201" s="169" t="s">
        <v>3</v>
      </c>
      <c r="C201" s="167" t="str">
        <f>IFERROR(VLOOKUP(C199,祝日一覧!$A:$C,3,FALSE),"")</f>
        <v/>
      </c>
      <c r="D201" s="167" t="str">
        <f>IFERROR(VLOOKUP(D199,祝日一覧!$A:$C,3,FALSE),"")</f>
        <v/>
      </c>
      <c r="E201" s="167" t="str">
        <f>IFERROR(VLOOKUP(E199,祝日一覧!$A:$C,3,FALSE),"")</f>
        <v>憲法記念日</v>
      </c>
      <c r="F201" s="167" t="str">
        <f>IFERROR(VLOOKUP(F199,祝日一覧!$A:$C,3,FALSE),"")</f>
        <v>みどりの日</v>
      </c>
      <c r="G201" s="167" t="str">
        <f>IFERROR(VLOOKUP(G199,祝日一覧!$A:$C,3,FALSE),"")</f>
        <v>こどもの日</v>
      </c>
      <c r="H201" s="167" t="str">
        <f>IFERROR(VLOOKUP(H199,祝日一覧!$A:$C,3,FALSE),"")</f>
        <v/>
      </c>
      <c r="I201" s="167" t="str">
        <f>IFERROR(VLOOKUP(I199,祝日一覧!$A:$C,3,FALSE),"")</f>
        <v/>
      </c>
      <c r="J201" s="167" t="str">
        <f>IFERROR(VLOOKUP(J199,祝日一覧!$A:$C,3,FALSE),"")</f>
        <v/>
      </c>
      <c r="K201" s="167" t="str">
        <f>IFERROR(VLOOKUP(K199,祝日一覧!$A:$C,3,FALSE),"")</f>
        <v/>
      </c>
      <c r="L201" s="167" t="str">
        <f>IFERROR(VLOOKUP(L199,祝日一覧!$A:$C,3,FALSE),"")</f>
        <v/>
      </c>
      <c r="M201" s="167" t="str">
        <f>IFERROR(VLOOKUP(M199,祝日一覧!$A:$C,3,FALSE),"")</f>
        <v/>
      </c>
      <c r="N201" s="167" t="str">
        <f>IFERROR(VLOOKUP(N199,祝日一覧!$A:$C,3,FALSE),"")</f>
        <v/>
      </c>
      <c r="O201" s="167" t="str">
        <f>IFERROR(VLOOKUP(O199,祝日一覧!$A:$C,3,FALSE),"")</f>
        <v/>
      </c>
      <c r="P201" s="167" t="str">
        <f>IFERROR(VLOOKUP(P199,祝日一覧!$A:$C,3,FALSE),"")</f>
        <v/>
      </c>
      <c r="Q201" s="167" t="str">
        <f>IFERROR(VLOOKUP(Q199,祝日一覧!$A:$C,3,FALSE),"")</f>
        <v/>
      </c>
      <c r="R201" s="167" t="str">
        <f>IFERROR(VLOOKUP(R199,祝日一覧!$A:$C,3,FALSE),"")</f>
        <v/>
      </c>
      <c r="S201" s="167" t="str">
        <f>IFERROR(VLOOKUP(S199,祝日一覧!$A:$C,3,FALSE),"")</f>
        <v/>
      </c>
      <c r="T201" s="167" t="str">
        <f>IFERROR(VLOOKUP(T199,祝日一覧!$A:$C,3,FALSE),"")</f>
        <v/>
      </c>
      <c r="U201" s="167" t="str">
        <f>IFERROR(VLOOKUP(U199,祝日一覧!$A:$C,3,FALSE),"")</f>
        <v/>
      </c>
      <c r="V201" s="167" t="str">
        <f>IFERROR(VLOOKUP(V199,祝日一覧!$A:$C,3,FALSE),"")</f>
        <v/>
      </c>
      <c r="W201" s="167" t="str">
        <f>IFERROR(VLOOKUP(W199,祝日一覧!$A:$C,3,FALSE),"")</f>
        <v/>
      </c>
      <c r="X201" s="167" t="str">
        <f>IFERROR(VLOOKUP(X199,祝日一覧!$A:$C,3,FALSE),"")</f>
        <v/>
      </c>
      <c r="Y201" s="167" t="str">
        <f>IFERROR(VLOOKUP(Y199,祝日一覧!$A:$C,3,FALSE),"")</f>
        <v/>
      </c>
      <c r="Z201" s="167" t="str">
        <f>IFERROR(VLOOKUP(Z199,祝日一覧!$A:$C,3,FALSE),"")</f>
        <v/>
      </c>
      <c r="AA201" s="167" t="str">
        <f>IFERROR(VLOOKUP(AA199,祝日一覧!$A:$C,3,FALSE),"")</f>
        <v/>
      </c>
      <c r="AB201" s="167" t="str">
        <f>IFERROR(VLOOKUP(AB199,祝日一覧!$A:$C,3,FALSE),"")</f>
        <v/>
      </c>
      <c r="AC201" s="167" t="str">
        <f>IFERROR(VLOOKUP(AC199,祝日一覧!$A:$C,3,FALSE),"")</f>
        <v/>
      </c>
      <c r="AD201" s="167" t="str">
        <f>IFERROR(VLOOKUP(AD199,祝日一覧!$A:$C,3,FALSE),"")</f>
        <v/>
      </c>
      <c r="AE201" s="167" t="str">
        <f>IFERROR(VLOOKUP(AE199,祝日一覧!$A:$C,3,FALSE),"")</f>
        <v/>
      </c>
      <c r="AF201" s="167" t="str">
        <f>IFERROR(VLOOKUP(AF199,祝日一覧!$A:$C,3,FALSE),"")</f>
        <v/>
      </c>
      <c r="AG201" s="168" t="str">
        <f>IFERROR(VLOOKUP(AG199,祝日一覧!$A:$C,3,FALSE),"")</f>
        <v/>
      </c>
      <c r="AH201" s="194"/>
      <c r="AI201" s="195"/>
      <c r="AJ201" s="195"/>
      <c r="AK201" s="195"/>
      <c r="AL201" s="196"/>
      <c r="AM201" s="177"/>
      <c r="AN201" s="178"/>
      <c r="AO201" s="179"/>
      <c r="AP201" s="181"/>
      <c r="AQ201" s="184"/>
      <c r="AR201" s="39" t="s">
        <v>84</v>
      </c>
      <c r="AS201" s="40" t="s">
        <v>84</v>
      </c>
      <c r="AT201" s="186"/>
      <c r="AU201" s="156"/>
      <c r="AV201" s="170"/>
      <c r="AW201" s="156"/>
      <c r="AX201" s="170"/>
      <c r="AY201" s="170"/>
      <c r="AZ201" s="170"/>
      <c r="BA201" s="170"/>
      <c r="BB201" s="170"/>
      <c r="BC201" s="125"/>
      <c r="BD201" s="174">
        <f ca="1">BC200-AS202</f>
        <v>10</v>
      </c>
      <c r="BE201" s="174">
        <f ca="1">BC200-AS204</f>
        <v>10</v>
      </c>
      <c r="BF201" s="125"/>
      <c r="BG201" s="125"/>
      <c r="BH201" s="172"/>
      <c r="BI201" s="173">
        <f>WEEKDAY(C197,3)</f>
        <v>5</v>
      </c>
      <c r="BJ201" s="125"/>
      <c r="BK201" s="125"/>
    </row>
    <row r="202" spans="1:63" ht="54" outlineLevel="1">
      <c r="A202" s="43"/>
      <c r="B202" s="169"/>
      <c r="C202" s="167"/>
      <c r="D202" s="167"/>
      <c r="E202" s="167"/>
      <c r="F202" s="167"/>
      <c r="G202" s="167"/>
      <c r="H202" s="167"/>
      <c r="I202" s="167"/>
      <c r="J202" s="167"/>
      <c r="K202" s="167"/>
      <c r="L202" s="167"/>
      <c r="M202" s="167"/>
      <c r="N202" s="167"/>
      <c r="O202" s="167"/>
      <c r="P202" s="167"/>
      <c r="Q202" s="167"/>
      <c r="R202" s="167"/>
      <c r="S202" s="167"/>
      <c r="T202" s="167"/>
      <c r="U202" s="167"/>
      <c r="V202" s="167"/>
      <c r="W202" s="167"/>
      <c r="X202" s="167"/>
      <c r="Y202" s="167"/>
      <c r="Z202" s="167"/>
      <c r="AA202" s="167"/>
      <c r="AB202" s="167"/>
      <c r="AC202" s="167"/>
      <c r="AD202" s="167"/>
      <c r="AE202" s="167"/>
      <c r="AF202" s="167"/>
      <c r="AG202" s="168"/>
      <c r="AH202" s="86" t="str">
        <f>IF($BI200=7,DBCS(1&amp;"日～"&amp;7&amp;"日"),DBCS("前"&amp;DAY(EOMONTH($C198-1,0))-6+$BI200&amp;"日～"&amp;$BI200&amp;"日"))</f>
        <v>前２６日～２日</v>
      </c>
      <c r="AI202" s="45" t="str">
        <f>DBCS($BI200+1&amp;"日～"&amp;$BI200+7&amp;"日")</f>
        <v>３日～９日</v>
      </c>
      <c r="AJ202" s="45" t="str">
        <f>DBCS($BI200+8&amp;"日～"&amp;$BI200+14&amp;"日")</f>
        <v>１０日～１６日</v>
      </c>
      <c r="AK202" s="45" t="str">
        <f>DBCS($BI200+15&amp;"日～"&amp;$BI200+21&amp;"日")</f>
        <v>１７日～２３日</v>
      </c>
      <c r="AL202" s="46" t="str">
        <f>IF(AND(BI200=7,BI203=0),"-",IF($BI205=3,"-",DBCS($BI200+22&amp;"日～"&amp;$BI200+28&amp;"日")))</f>
        <v>２４日～３０日</v>
      </c>
      <c r="AM202" s="177"/>
      <c r="AN202" s="178"/>
      <c r="AO202" s="179"/>
      <c r="AP202" s="182"/>
      <c r="AQ202" s="185"/>
      <c r="AR202" s="39">
        <f>COUNTIF(C203:AG204,"外")</f>
        <v>0</v>
      </c>
      <c r="AS202" s="40">
        <f ca="1">COUNTIF(OFFSET(C203,0,MAX(5-WEEKDAY(C198,3),0),1,MIN(7-WEEKDAY(C198,3),2)),"外")+COUNTIF(OFFSET(C203,0,MAX(5-WEEKDAY(C198,3),0)+7,1,2),"外")+COUNTIF(OFFSET(C203,0,MAX(5-WEEKDAY(C198,3),0)+14,1,2),"外")+COUNTIF(OFFSET(C203,0,MAX(5-WEEKDAY(C198,3),0)+21,1,2),"外")+IF(BI202-BI200&lt;27,0,COUNTIF(OFFSET(C203,0,BI200+26,1,MIN(7-BI203,2)),"外"))</f>
        <v>0</v>
      </c>
      <c r="AT202" s="186"/>
      <c r="AU202" s="156"/>
      <c r="AV202" s="170"/>
      <c r="AW202" s="156"/>
      <c r="AX202" s="170"/>
      <c r="AY202" s="170"/>
      <c r="AZ202" s="170"/>
      <c r="BA202" s="170"/>
      <c r="BB202" s="170"/>
      <c r="BC202" s="125"/>
      <c r="BD202" s="175"/>
      <c r="BE202" s="175"/>
      <c r="BF202" s="125"/>
      <c r="BG202" s="125"/>
      <c r="BH202" s="47" t="s">
        <v>109</v>
      </c>
      <c r="BI202" s="48">
        <f>DAY(EOMONTH(C198,0))</f>
        <v>31</v>
      </c>
      <c r="BJ202" s="125"/>
      <c r="BK202" s="125"/>
    </row>
    <row r="203" spans="1:63" ht="26.45" customHeight="1" outlineLevel="1">
      <c r="A203" s="52"/>
      <c r="B203" s="161" t="s">
        <v>88</v>
      </c>
      <c r="C203" s="123"/>
      <c r="D203" s="123"/>
      <c r="E203" s="123"/>
      <c r="F203" s="123"/>
      <c r="G203" s="123"/>
      <c r="H203" s="123"/>
      <c r="I203" s="123"/>
      <c r="J203" s="123"/>
      <c r="K203" s="123"/>
      <c r="L203" s="123"/>
      <c r="M203" s="123"/>
      <c r="N203" s="123"/>
      <c r="O203" s="123"/>
      <c r="P203" s="123"/>
      <c r="Q203" s="123"/>
      <c r="R203" s="123"/>
      <c r="S203" s="123"/>
      <c r="T203" s="123"/>
      <c r="U203" s="123"/>
      <c r="V203" s="123"/>
      <c r="W203" s="123"/>
      <c r="X203" s="123"/>
      <c r="Y203" s="123"/>
      <c r="Z203" s="123"/>
      <c r="AA203" s="123"/>
      <c r="AB203" s="123"/>
      <c r="AC203" s="123"/>
      <c r="AD203" s="123"/>
      <c r="AE203" s="123"/>
      <c r="AF203" s="123"/>
      <c r="AG203" s="143"/>
      <c r="AH203" s="53">
        <f ca="1">IF(BI200=7,COUNTIF(OFFSET($C203,0,0,1,$BI200),"○")+COUNTIF(OFFSET($C203,0,$BI200,1,7),"●"),COUNTIF(OFFSET($C203,0,0,1,$BI200),"○")+COUNTIF(OFFSET($C203,-10,DAY(EOMONTH(C198-1,0))-7+BI200,1,7-$BI200),"○")+COUNTIF(OFFSET(C203,0,BI200,1,7),"●"))</f>
        <v>0</v>
      </c>
      <c r="AI203" s="54">
        <f ca="1">COUNTIF(OFFSET($C203,0,$BI200,1,7),"○")+COUNTIF(OFFSET($C203,0,$BI200+7,1,7),"●")</f>
        <v>0</v>
      </c>
      <c r="AJ203" s="54">
        <f ca="1">COUNTIF(OFFSET($C203,0,$BI200+7,1,7),"○")+COUNTIF(OFFSET($C203,0,$BI200+14,1,7),"●")</f>
        <v>0</v>
      </c>
      <c r="AK203" s="54">
        <f ca="1">IF(BI205=3,COUNTIF(OFFSET($C203,0,$BI200+14,1,7),"○")+IFERROR(COUNTIF(OFFSET(C203,0,BI200+21,1,BI203),"●"),0)+COUNTIF(OFFSET(C203,10,0,1,7-BI203),"●"),COUNTIF(OFFSET($C203,0,$BI200+14,1,7),"○")+COUNTIF(OFFSET($C203,0,$BI200+21,1,7),"●"))</f>
        <v>0</v>
      </c>
      <c r="AL203" s="55">
        <f ca="1">IF((BI205+SIGN(BI200))&lt;5,"-",IF(BI203=0,COUNTIF(OFFSET(C203,0,BI200+21,1,7),"○")+COUNTIF(OFFSET(C203,10,0,1,7-BI203),"●"),COUNTIF(OFFSET(C203,0,BI200+21,1,7),"○")+COUNTIF(OFFSET(C203,0,BI200+28,1,BI203),"●")+COUNTIF(OFFSET(C203,10,1,7-BI203,),"●")))</f>
        <v>0</v>
      </c>
      <c r="AM203" s="145">
        <f>AY200</f>
        <v>0</v>
      </c>
      <c r="AN203" s="147">
        <f>IF(AU200=0,"対象外",AM203/AU200)</f>
        <v>0</v>
      </c>
      <c r="AO203" s="149" t="str">
        <f ca="1">IF(AU200=0,"対象外",IF(AM203/AU200&gt;=0.285,"達成",IF(AM203&gt;=BF203,"達成※","未")))</f>
        <v>未</v>
      </c>
      <c r="AP203" s="151">
        <f>AZ200</f>
        <v>38</v>
      </c>
      <c r="AQ203" s="153">
        <f>IFERROR(AP203/AV200,"")</f>
        <v>6.8100358422939072E-2</v>
      </c>
      <c r="AR203" s="39" t="s">
        <v>85</v>
      </c>
      <c r="AS203" s="40" t="s">
        <v>85</v>
      </c>
      <c r="AT203" s="186"/>
      <c r="AU203" s="156"/>
      <c r="AV203" s="170"/>
      <c r="AW203" s="156"/>
      <c r="AX203" s="170"/>
      <c r="AY203" s="170"/>
      <c r="AZ203" s="170"/>
      <c r="BA203" s="170"/>
      <c r="BB203" s="170"/>
      <c r="BC203" s="125"/>
      <c r="BD203" s="175"/>
      <c r="BE203" s="175"/>
      <c r="BF203" s="125" t="str">
        <f ca="1">IF(OR(BD201/AU200&lt;0.285,BD201=0),BD201,"-")</f>
        <v>-</v>
      </c>
      <c r="BG203" s="174" t="str">
        <f ca="1">IF(OR(BE201/AW200&lt;0.285,BE201=0),BE201,"-")</f>
        <v>-</v>
      </c>
      <c r="BH203" s="56" t="s">
        <v>110</v>
      </c>
      <c r="BI203" s="57">
        <f>MOD(BI202-BI200,7)</f>
        <v>1</v>
      </c>
      <c r="BJ203" s="125"/>
      <c r="BK203" s="125"/>
    </row>
    <row r="204" spans="1:63" ht="12.95" customHeight="1" outlineLevel="1">
      <c r="A204" s="52"/>
      <c r="B204" s="161"/>
      <c r="C204" s="123"/>
      <c r="D204" s="123"/>
      <c r="E204" s="123"/>
      <c r="F204" s="123"/>
      <c r="G204" s="123"/>
      <c r="H204" s="123"/>
      <c r="I204" s="123"/>
      <c r="J204" s="123"/>
      <c r="K204" s="123"/>
      <c r="L204" s="123"/>
      <c r="M204" s="123"/>
      <c r="N204" s="123"/>
      <c r="O204" s="123"/>
      <c r="P204" s="123"/>
      <c r="Q204" s="123"/>
      <c r="R204" s="123"/>
      <c r="S204" s="123"/>
      <c r="T204" s="123"/>
      <c r="U204" s="123"/>
      <c r="V204" s="123"/>
      <c r="W204" s="123"/>
      <c r="X204" s="123"/>
      <c r="Y204" s="123"/>
      <c r="Z204" s="123"/>
      <c r="AA204" s="123"/>
      <c r="AB204" s="123"/>
      <c r="AC204" s="123"/>
      <c r="AD204" s="123"/>
      <c r="AE204" s="123"/>
      <c r="AF204" s="123"/>
      <c r="AG204" s="143"/>
      <c r="AH204" s="58" t="str">
        <f ca="1">IF(BI200=1,
IF((2-COUNTIF(OFFSET(C203,0,0,1,1),"外")-COUNTIF(OFFSET(C203,-10,BI192-1),"外"))&lt;=AH203,"達成","未"),
IF((2-COUNTIF(OFFSET(C203,0,MAX(5-WEEKDAY(C198,3),0),1,2),"外"))&lt;=AH203,"達成","未"))</f>
        <v>未</v>
      </c>
      <c r="AI204" s="54" t="str">
        <f ca="1">IF((2-COUNTIF(OFFSET($C203,0,$BI200+5,1,2),"外"))&lt;=AI203,"達成","未")</f>
        <v>未</v>
      </c>
      <c r="AJ204" s="54" t="str">
        <f ca="1">IF((2-COUNTIF(OFFSET($C203,0,$BI200+12,1,2),"外"))&lt;=AJ203,"達成","未")</f>
        <v>未</v>
      </c>
      <c r="AK204" s="54" t="str">
        <f ca="1">IF((2-COUNTIF(OFFSET($C203,0,$BI200+19,1,2),"外"))&lt;=AK203,"達成","未")</f>
        <v>未</v>
      </c>
      <c r="AL204" s="55" t="str">
        <f ca="1">IF((BI205+SIGN(BI200))&lt;5,"-",IF((2-COUNTIF(OFFSET($C203,0,$BI200+26,1,2),"外"))&lt;=AL203,"達成","未"))</f>
        <v>未</v>
      </c>
      <c r="AM204" s="163"/>
      <c r="AN204" s="164"/>
      <c r="AO204" s="165"/>
      <c r="AP204" s="166"/>
      <c r="AQ204" s="187"/>
      <c r="AR204" s="188">
        <f>COUNTIF(C205:AG206,"外")</f>
        <v>0</v>
      </c>
      <c r="AS204" s="190">
        <f ca="1">COUNTIF(OFFSET(C205,0,MAX(5-WEEKDAY(C198,3),0),1,MIN(7-WEEKDAY(C198,3),2)),"外")+COUNTIF(OFFSET(C205,0,MAX(5-WEEKDAY(C198,3),0)+7,1,2),"外")+COUNTIF(OFFSET(C205,0,MAX(5-WEEKDAY(C198,3),0)+14,1,2),"外")+COUNTIF(OFFSET(C205,0,MAX(5-WEEKDAY(C198,3),0)+21,1,2),"外")+IF(BI202-BI200&lt;27,0,COUNTIF(OFFSET(C205,0,BI200+26,1,MIN(7-BI203,2)),"外"))</f>
        <v>0</v>
      </c>
      <c r="AT204" s="186"/>
      <c r="AU204" s="156"/>
      <c r="AV204" s="170"/>
      <c r="AW204" s="156"/>
      <c r="AX204" s="170"/>
      <c r="AY204" s="170"/>
      <c r="AZ204" s="170"/>
      <c r="BA204" s="170"/>
      <c r="BB204" s="170"/>
      <c r="BC204" s="125"/>
      <c r="BD204" s="175"/>
      <c r="BE204" s="175"/>
      <c r="BF204" s="125"/>
      <c r="BG204" s="175"/>
      <c r="BH204" s="59" t="s">
        <v>112</v>
      </c>
      <c r="BI204" s="57">
        <f>SIGN(BI200)+SIGN(BI203)+BI205</f>
        <v>6</v>
      </c>
      <c r="BJ204" s="125"/>
      <c r="BK204" s="125"/>
    </row>
    <row r="205" spans="1:63" ht="26.45" customHeight="1" outlineLevel="1">
      <c r="A205" s="52"/>
      <c r="B205" s="161" t="s">
        <v>137</v>
      </c>
      <c r="C205" s="123"/>
      <c r="D205" s="123"/>
      <c r="E205" s="123"/>
      <c r="F205" s="123"/>
      <c r="G205" s="123"/>
      <c r="H205" s="123"/>
      <c r="I205" s="123"/>
      <c r="J205" s="123"/>
      <c r="K205" s="123"/>
      <c r="L205" s="123"/>
      <c r="M205" s="123"/>
      <c r="N205" s="123"/>
      <c r="O205" s="123"/>
      <c r="P205" s="123"/>
      <c r="Q205" s="123"/>
      <c r="R205" s="123"/>
      <c r="S205" s="123"/>
      <c r="T205" s="123"/>
      <c r="U205" s="123"/>
      <c r="V205" s="123"/>
      <c r="W205" s="123"/>
      <c r="X205" s="123"/>
      <c r="Y205" s="123"/>
      <c r="Z205" s="123"/>
      <c r="AA205" s="123"/>
      <c r="AB205" s="123"/>
      <c r="AC205" s="123"/>
      <c r="AD205" s="123"/>
      <c r="AE205" s="123"/>
      <c r="AF205" s="123"/>
      <c r="AG205" s="143"/>
      <c r="AH205" s="53">
        <f ca="1">IF(BI200=7,COUNTIF(OFFSET($C205,0,0,1,$BI200),"○")+COUNTIF(OFFSET($C205,0,$BI200,1,7),"●"),COUNTIF(OFFSET($C205,0,0,1,$BI200),"○")+COUNTIF(OFFSET($C205,-10,DAY(EOMONTH(C198-1,0))-7+BI200,1,7-$BI200),"○")+COUNTIF(OFFSET(C205,0,BI200,1,7),"●"))</f>
        <v>0</v>
      </c>
      <c r="AI205" s="60">
        <f ca="1">COUNTIF(OFFSET($C205,0,$BI200,1,7),"○")+COUNTIF(OFFSET($C205,0,$BI200+7,1,7),"●")</f>
        <v>0</v>
      </c>
      <c r="AJ205" s="60">
        <f ca="1">COUNTIF(OFFSET($C205,0,$BI200+7,1,7),"○")+COUNTIF(OFFSET($C205,0,$BI200+14,1,7),"●")</f>
        <v>0</v>
      </c>
      <c r="AK205" s="60">
        <f ca="1">IF(BI205=3,COUNTIF(OFFSET($C205,0,$BI200+14,1,7),"○")+IFERROR(COUNTIF(OFFSET(C205,0,BI200+21,1,BI203),"●"),0)+COUNTIF(OFFSET(C205,10,0,1,7-BI203),"●"),COUNTIF(OFFSET($C205,0,$BI200+14,1,7),"○")+COUNTIF(OFFSET($C205,0,$BI200+21,1,7),"●"))</f>
        <v>0</v>
      </c>
      <c r="AL205" s="61">
        <f ca="1">IF((BI205+SIGN(BI200))&lt;5,"-",IF(BI203=0,COUNTIF(OFFSET(C205,0,BI200+21,1,7),"○")+COUNTIF(OFFSET(C205,10,0,1,7-BI203),"●"),COUNTIF(OFFSET(C205,0,BI200+21,1,7),"○")+COUNTIF(OFFSET(C205,0,BI200+28,1,BI203),"●")+COUNTIF(OFFSET(C205,10,1,7-BI203,),"●")))</f>
        <v>0</v>
      </c>
      <c r="AM205" s="145">
        <f>BA200</f>
        <v>0</v>
      </c>
      <c r="AN205" s="147">
        <f>IF(AW200=0,"対象外",AM205/AW200)</f>
        <v>0</v>
      </c>
      <c r="AO205" s="149" t="str">
        <f ca="1">IF(AW200=0,"対象外",IF(AM205/AW200&gt;=0.285,"達成",IF(AM205&gt;=BG203,"達成※","未")))</f>
        <v>未</v>
      </c>
      <c r="AP205" s="151">
        <f>BB200</f>
        <v>38</v>
      </c>
      <c r="AQ205" s="153">
        <f>IFERROR(AP205/AX200,"")</f>
        <v>6.8100358422939072E-2</v>
      </c>
      <c r="AR205" s="189"/>
      <c r="AS205" s="191"/>
      <c r="AT205" s="186"/>
      <c r="AU205" s="157"/>
      <c r="AV205" s="170"/>
      <c r="AW205" s="157"/>
      <c r="AX205" s="170"/>
      <c r="AY205" s="170"/>
      <c r="AZ205" s="170"/>
      <c r="BA205" s="170"/>
      <c r="BB205" s="170"/>
      <c r="BC205" s="125"/>
      <c r="BD205" s="176"/>
      <c r="BE205" s="176"/>
      <c r="BF205" s="125"/>
      <c r="BG205" s="176"/>
      <c r="BH205" s="63" t="s">
        <v>111</v>
      </c>
      <c r="BI205" s="64">
        <f>ROUNDDOWN((BI202-BI200)/7,0)</f>
        <v>4</v>
      </c>
      <c r="BJ205" s="125"/>
      <c r="BK205" s="125"/>
    </row>
    <row r="206" spans="1:63" ht="14.25" outlineLevel="1" thickBot="1">
      <c r="A206" s="52"/>
      <c r="B206" s="162"/>
      <c r="C206" s="142"/>
      <c r="D206" s="142"/>
      <c r="E206" s="142"/>
      <c r="F206" s="142"/>
      <c r="G206" s="142"/>
      <c r="H206" s="142"/>
      <c r="I206" s="142"/>
      <c r="J206" s="142"/>
      <c r="K206" s="142"/>
      <c r="L206" s="142"/>
      <c r="M206" s="142"/>
      <c r="N206" s="142"/>
      <c r="O206" s="142"/>
      <c r="P206" s="142"/>
      <c r="Q206" s="142"/>
      <c r="R206" s="142"/>
      <c r="S206" s="142"/>
      <c r="T206" s="142"/>
      <c r="U206" s="142"/>
      <c r="V206" s="142"/>
      <c r="W206" s="142"/>
      <c r="X206" s="142"/>
      <c r="Y206" s="142"/>
      <c r="Z206" s="142"/>
      <c r="AA206" s="142"/>
      <c r="AB206" s="142"/>
      <c r="AC206" s="142"/>
      <c r="AD206" s="142"/>
      <c r="AE206" s="142"/>
      <c r="AF206" s="142"/>
      <c r="AG206" s="144"/>
      <c r="AH206" s="77" t="str">
        <f ca="1">IF(BI200=1,
IF((2-COUNTIF(OFFSET(C205,0,0,1,1),"外")-COUNTIF(OFFSET(C205,-10,BI192-1),"外"))&lt;=AH205,"達成","未"),
IF((2-COUNTIF(OFFSET(C205,0,MAX(5-WEEKDAY(C198,3),0),1,2),"外"))&lt;=AH205,"達成","未"))</f>
        <v>未</v>
      </c>
      <c r="AI206" s="66" t="str">
        <f ca="1">IF((2-COUNTIF(OFFSET($C205,0,$BI200+5,1,2),"外"))&lt;=AI205,"達成","未")</f>
        <v>未</v>
      </c>
      <c r="AJ206" s="66" t="str">
        <f ca="1">IF((2-COUNTIF(OFFSET($C205,0,$BI200+12,1,2),"外"))&lt;=AJ205,"達成","未")</f>
        <v>未</v>
      </c>
      <c r="AK206" s="66" t="str">
        <f ca="1">IF((2-COUNTIF(OFFSET($C205,0,$BI200+19,1,2),"外"))&lt;=AK205,"達成","未")</f>
        <v>未</v>
      </c>
      <c r="AL206" s="67" t="str">
        <f ca="1">IF((BI205+SIGN(BI200))&lt;5,"-",IF((2-COUNTIF(OFFSET($C205,0,$BI200+26,1,2),"外"))&lt;=AL205,"達成","未"))</f>
        <v>未</v>
      </c>
      <c r="AM206" s="146"/>
      <c r="AN206" s="148"/>
      <c r="AO206" s="150"/>
      <c r="AP206" s="152"/>
      <c r="AQ206" s="154"/>
      <c r="AR206" s="68"/>
      <c r="AS206" s="68"/>
      <c r="AT206" s="22"/>
      <c r="AU206" s="22"/>
      <c r="AV206" s="22"/>
      <c r="AW206" s="22"/>
      <c r="AX206" s="22"/>
      <c r="AY206" s="22"/>
      <c r="AZ206" s="22"/>
      <c r="BA206" s="22"/>
      <c r="BB206" s="22"/>
      <c r="BC206" s="69"/>
      <c r="BD206" s="69"/>
      <c r="BE206" s="69"/>
      <c r="BF206" s="69"/>
      <c r="BG206" s="69"/>
      <c r="BH206" s="69"/>
      <c r="BI206" s="69"/>
      <c r="BJ206" s="69"/>
      <c r="BK206" s="18"/>
    </row>
    <row r="207" spans="1:63" ht="14.25" outlineLevel="1" thickBot="1">
      <c r="A207" s="12"/>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c r="AE207" s="14"/>
      <c r="AF207" s="14"/>
      <c r="AG207" s="14"/>
      <c r="AZ207" s="16"/>
      <c r="BA207" s="16"/>
      <c r="BB207" s="16"/>
    </row>
    <row r="208" spans="1:63" ht="12.95" customHeight="1" outlineLevel="1">
      <c r="A208" s="12"/>
      <c r="B208" s="29" t="s">
        <v>0</v>
      </c>
      <c r="C208" s="207">
        <f>DATE(YEAR(C198),MONTH(C198)+1,DAY(C198))</f>
        <v>46539</v>
      </c>
      <c r="D208" s="207"/>
      <c r="E208" s="207"/>
      <c r="F208" s="207"/>
      <c r="G208" s="207"/>
      <c r="H208" s="207"/>
      <c r="I208" s="207"/>
      <c r="J208" s="207"/>
      <c r="K208" s="207"/>
      <c r="L208" s="207"/>
      <c r="M208" s="207"/>
      <c r="N208" s="207"/>
      <c r="O208" s="207"/>
      <c r="P208" s="207"/>
      <c r="Q208" s="207"/>
      <c r="R208" s="207"/>
      <c r="S208" s="207"/>
      <c r="T208" s="207"/>
      <c r="U208" s="207"/>
      <c r="V208" s="207"/>
      <c r="W208" s="207"/>
      <c r="X208" s="207"/>
      <c r="Y208" s="207"/>
      <c r="Z208" s="207"/>
      <c r="AA208" s="207"/>
      <c r="AB208" s="207"/>
      <c r="AC208" s="207"/>
      <c r="AD208" s="207"/>
      <c r="AE208" s="207"/>
      <c r="AF208" s="207"/>
      <c r="AG208" s="208"/>
      <c r="AH208" s="256" t="s">
        <v>135</v>
      </c>
      <c r="AI208" s="257"/>
      <c r="AJ208" s="257"/>
      <c r="AK208" s="257"/>
      <c r="AL208" s="258"/>
      <c r="AM208" s="215" t="s">
        <v>50</v>
      </c>
      <c r="AN208" s="216"/>
      <c r="AO208" s="217"/>
      <c r="AP208" s="221" t="s">
        <v>11</v>
      </c>
      <c r="AQ208" s="222"/>
      <c r="AR208" s="199" t="s">
        <v>113</v>
      </c>
      <c r="AS208" s="202" t="s">
        <v>114</v>
      </c>
      <c r="AT208" s="205" t="s">
        <v>15</v>
      </c>
      <c r="AU208" s="155" t="s">
        <v>115</v>
      </c>
      <c r="AV208" s="197" t="s">
        <v>116</v>
      </c>
      <c r="AW208" s="155" t="s">
        <v>118</v>
      </c>
      <c r="AX208" s="197" t="s">
        <v>117</v>
      </c>
      <c r="AY208" s="155" t="s">
        <v>80</v>
      </c>
      <c r="AZ208" s="155" t="s">
        <v>81</v>
      </c>
      <c r="BA208" s="30" t="s">
        <v>82</v>
      </c>
      <c r="BB208" s="30" t="s">
        <v>83</v>
      </c>
      <c r="BC208" s="170" t="s">
        <v>52</v>
      </c>
      <c r="BD208" s="197" t="s">
        <v>119</v>
      </c>
      <c r="BE208" s="197" t="s">
        <v>120</v>
      </c>
      <c r="BF208" s="170" t="s">
        <v>121</v>
      </c>
      <c r="BG208" s="170" t="s">
        <v>122</v>
      </c>
      <c r="BH208" s="31"/>
      <c r="BI208" s="192" t="s">
        <v>100</v>
      </c>
      <c r="BJ208" s="170" t="s">
        <v>61</v>
      </c>
      <c r="BK208" s="125" t="s">
        <v>89</v>
      </c>
    </row>
    <row r="209" spans="1:63" outlineLevel="1">
      <c r="A209" s="12"/>
      <c r="B209" s="32" t="s">
        <v>1</v>
      </c>
      <c r="C209" s="33">
        <f>DATE(YEAR(C208),MONTH(C208),DAY(C208))</f>
        <v>46539</v>
      </c>
      <c r="D209" s="33">
        <f>IF(MONTH(DATE(YEAR(C209),MONTH(C209),DAY(C209)+1))=MONTH($C208),DATE(YEAR(C209),MONTH(C209),DAY(C209)+1),"")</f>
        <v>46540</v>
      </c>
      <c r="E209" s="33">
        <f t="shared" ref="E209:AG209" si="41">IF(MONTH(DATE(YEAR(D209),MONTH(D209),DAY(D209)+1))=MONTH($C208),DATE(YEAR(D209),MONTH(D209),DAY(D209)+1),"")</f>
        <v>46541</v>
      </c>
      <c r="F209" s="33">
        <f t="shared" si="41"/>
        <v>46542</v>
      </c>
      <c r="G209" s="33">
        <f t="shared" si="41"/>
        <v>46543</v>
      </c>
      <c r="H209" s="33">
        <f t="shared" si="41"/>
        <v>46544</v>
      </c>
      <c r="I209" s="33">
        <f t="shared" si="41"/>
        <v>46545</v>
      </c>
      <c r="J209" s="33">
        <f t="shared" si="41"/>
        <v>46546</v>
      </c>
      <c r="K209" s="33">
        <f t="shared" si="41"/>
        <v>46547</v>
      </c>
      <c r="L209" s="33">
        <f t="shared" si="41"/>
        <v>46548</v>
      </c>
      <c r="M209" s="33">
        <f t="shared" si="41"/>
        <v>46549</v>
      </c>
      <c r="N209" s="33">
        <f t="shared" si="41"/>
        <v>46550</v>
      </c>
      <c r="O209" s="33">
        <f t="shared" si="41"/>
        <v>46551</v>
      </c>
      <c r="P209" s="33">
        <f t="shared" si="41"/>
        <v>46552</v>
      </c>
      <c r="Q209" s="33">
        <f t="shared" si="41"/>
        <v>46553</v>
      </c>
      <c r="R209" s="33">
        <f t="shared" si="41"/>
        <v>46554</v>
      </c>
      <c r="S209" s="33">
        <f t="shared" si="41"/>
        <v>46555</v>
      </c>
      <c r="T209" s="33">
        <f t="shared" si="41"/>
        <v>46556</v>
      </c>
      <c r="U209" s="33">
        <f t="shared" si="41"/>
        <v>46557</v>
      </c>
      <c r="V209" s="33">
        <f t="shared" si="41"/>
        <v>46558</v>
      </c>
      <c r="W209" s="33">
        <f t="shared" si="41"/>
        <v>46559</v>
      </c>
      <c r="X209" s="33">
        <f t="shared" si="41"/>
        <v>46560</v>
      </c>
      <c r="Y209" s="33">
        <f t="shared" si="41"/>
        <v>46561</v>
      </c>
      <c r="Z209" s="33">
        <f t="shared" si="41"/>
        <v>46562</v>
      </c>
      <c r="AA209" s="33">
        <f t="shared" si="41"/>
        <v>46563</v>
      </c>
      <c r="AB209" s="33">
        <f t="shared" si="41"/>
        <v>46564</v>
      </c>
      <c r="AC209" s="33">
        <f t="shared" si="41"/>
        <v>46565</v>
      </c>
      <c r="AD209" s="33">
        <f t="shared" si="41"/>
        <v>46566</v>
      </c>
      <c r="AE209" s="33">
        <f t="shared" si="41"/>
        <v>46567</v>
      </c>
      <c r="AF209" s="33">
        <f t="shared" si="41"/>
        <v>46568</v>
      </c>
      <c r="AG209" s="74" t="str">
        <f t="shared" si="41"/>
        <v/>
      </c>
      <c r="AH209" s="259"/>
      <c r="AI209" s="260"/>
      <c r="AJ209" s="260"/>
      <c r="AK209" s="260"/>
      <c r="AL209" s="261"/>
      <c r="AM209" s="218"/>
      <c r="AN209" s="219"/>
      <c r="AO209" s="220"/>
      <c r="AP209" s="223"/>
      <c r="AQ209" s="224"/>
      <c r="AR209" s="200"/>
      <c r="AS209" s="203"/>
      <c r="AT209" s="206"/>
      <c r="AU209" s="157"/>
      <c r="AV209" s="137"/>
      <c r="AW209" s="157"/>
      <c r="AX209" s="137"/>
      <c r="AY209" s="157"/>
      <c r="AZ209" s="157"/>
      <c r="BA209" s="35" t="s">
        <v>78</v>
      </c>
      <c r="BB209" s="35" t="s">
        <v>79</v>
      </c>
      <c r="BC209" s="170"/>
      <c r="BD209" s="198"/>
      <c r="BE209" s="198"/>
      <c r="BF209" s="125"/>
      <c r="BG209" s="125"/>
      <c r="BH209" s="36"/>
      <c r="BI209" s="193"/>
      <c r="BJ209" s="170"/>
      <c r="BK209" s="125"/>
    </row>
    <row r="210" spans="1:63" ht="12.95" customHeight="1" outlineLevel="1">
      <c r="A210" s="12"/>
      <c r="B210" s="32" t="s">
        <v>2</v>
      </c>
      <c r="C210" s="37" t="str">
        <f t="shared" ref="C210:AG210" si="42">TEXT(C209,"aaa")</f>
        <v>火</v>
      </c>
      <c r="D210" s="37" t="str">
        <f t="shared" si="42"/>
        <v>水</v>
      </c>
      <c r="E210" s="37" t="str">
        <f t="shared" si="42"/>
        <v>木</v>
      </c>
      <c r="F210" s="37" t="str">
        <f t="shared" si="42"/>
        <v>金</v>
      </c>
      <c r="G210" s="37" t="str">
        <f t="shared" si="42"/>
        <v>土</v>
      </c>
      <c r="H210" s="37" t="str">
        <f t="shared" si="42"/>
        <v>日</v>
      </c>
      <c r="I210" s="37" t="str">
        <f t="shared" si="42"/>
        <v>月</v>
      </c>
      <c r="J210" s="37" t="str">
        <f t="shared" si="42"/>
        <v>火</v>
      </c>
      <c r="K210" s="37" t="str">
        <f t="shared" si="42"/>
        <v>水</v>
      </c>
      <c r="L210" s="37" t="str">
        <f t="shared" si="42"/>
        <v>木</v>
      </c>
      <c r="M210" s="37" t="str">
        <f t="shared" si="42"/>
        <v>金</v>
      </c>
      <c r="N210" s="37" t="str">
        <f t="shared" si="42"/>
        <v>土</v>
      </c>
      <c r="O210" s="37" t="str">
        <f t="shared" si="42"/>
        <v>日</v>
      </c>
      <c r="P210" s="37" t="str">
        <f t="shared" si="42"/>
        <v>月</v>
      </c>
      <c r="Q210" s="37" t="str">
        <f t="shared" si="42"/>
        <v>火</v>
      </c>
      <c r="R210" s="37" t="str">
        <f t="shared" si="42"/>
        <v>水</v>
      </c>
      <c r="S210" s="37" t="str">
        <f t="shared" si="42"/>
        <v>木</v>
      </c>
      <c r="T210" s="37" t="str">
        <f t="shared" si="42"/>
        <v>金</v>
      </c>
      <c r="U210" s="37" t="str">
        <f t="shared" si="42"/>
        <v>土</v>
      </c>
      <c r="V210" s="37" t="str">
        <f t="shared" si="42"/>
        <v>日</v>
      </c>
      <c r="W210" s="37" t="str">
        <f t="shared" si="42"/>
        <v>月</v>
      </c>
      <c r="X210" s="37" t="str">
        <f t="shared" si="42"/>
        <v>火</v>
      </c>
      <c r="Y210" s="37" t="str">
        <f t="shared" si="42"/>
        <v>水</v>
      </c>
      <c r="Z210" s="37" t="str">
        <f t="shared" si="42"/>
        <v>木</v>
      </c>
      <c r="AA210" s="37" t="str">
        <f t="shared" si="42"/>
        <v>金</v>
      </c>
      <c r="AB210" s="37" t="str">
        <f t="shared" si="42"/>
        <v>土</v>
      </c>
      <c r="AC210" s="37" t="str">
        <f t="shared" si="42"/>
        <v>日</v>
      </c>
      <c r="AD210" s="37" t="str">
        <f t="shared" si="42"/>
        <v>月</v>
      </c>
      <c r="AE210" s="37" t="str">
        <f t="shared" si="42"/>
        <v>火</v>
      </c>
      <c r="AF210" s="37" t="str">
        <f t="shared" si="42"/>
        <v>水</v>
      </c>
      <c r="AG210" s="75" t="str">
        <f t="shared" si="42"/>
        <v/>
      </c>
      <c r="AH210" s="194" t="s">
        <v>90</v>
      </c>
      <c r="AI210" s="195" t="s">
        <v>91</v>
      </c>
      <c r="AJ210" s="195" t="s">
        <v>92</v>
      </c>
      <c r="AK210" s="195" t="s">
        <v>93</v>
      </c>
      <c r="AL210" s="196" t="s">
        <v>94</v>
      </c>
      <c r="AM210" s="177" t="s">
        <v>44</v>
      </c>
      <c r="AN210" s="178" t="s">
        <v>12</v>
      </c>
      <c r="AO210" s="179" t="s">
        <v>51</v>
      </c>
      <c r="AP210" s="180" t="s">
        <v>44</v>
      </c>
      <c r="AQ210" s="183" t="s">
        <v>13</v>
      </c>
      <c r="AR210" s="201"/>
      <c r="AS210" s="204"/>
      <c r="AT210" s="186">
        <f>COUNT(C209:AG209)</f>
        <v>30</v>
      </c>
      <c r="AU210" s="155">
        <f>AT210-AR212</f>
        <v>30</v>
      </c>
      <c r="AV210" s="170">
        <f>SUM(AU$8:AU213)</f>
        <v>588</v>
      </c>
      <c r="AW210" s="155">
        <f>AT210-AR214</f>
        <v>30</v>
      </c>
      <c r="AX210" s="170">
        <f>SUM(AW$8:AW213)</f>
        <v>588</v>
      </c>
      <c r="AY210" s="170">
        <f>COUNTIF(C213:AG213,"○")+COUNTIF(C213:AG213,"●")</f>
        <v>0</v>
      </c>
      <c r="AZ210" s="170">
        <f>SUM(AY$9:AY214)</f>
        <v>38</v>
      </c>
      <c r="BA210" s="170">
        <f>COUNTIF(C215:AG215,"○")+COUNTIF(C215:AG215,"●")</f>
        <v>0</v>
      </c>
      <c r="BB210" s="170">
        <f>SUM(BA$10:BA215)</f>
        <v>38</v>
      </c>
      <c r="BC210" s="125">
        <f>COUNTIF(C210:AG210,"土")+COUNTIF(C210:AG210,"日")</f>
        <v>8</v>
      </c>
      <c r="BD210" s="137"/>
      <c r="BE210" s="137"/>
      <c r="BF210" s="125" t="str">
        <f ca="1">IF(OR(BD211/AU210&lt;0.285,BD211=0),"特例","特例なし")</f>
        <v>特例</v>
      </c>
      <c r="BG210" s="125" t="str">
        <f ca="1">IF(OR(BE211/AW210&lt;0.285,BE211=0),"特例","特例なし")</f>
        <v>特例</v>
      </c>
      <c r="BH210" s="171" t="s">
        <v>108</v>
      </c>
      <c r="BI210" s="173">
        <f>ABS(IF(WEEKDAY(C208,3)=0,7,WEEKDAY(C208,3)-7))</f>
        <v>6</v>
      </c>
      <c r="BJ210" s="125">
        <f ca="1">IF($AO$340="計画",IF(AU210=0,1,IF(AO213="達成",1,IF(AO213="達成※",1,0))),IF(AW210=0,1,IF(AO215="達成",1,IF(AO215="達成※",1,0))))</f>
        <v>0</v>
      </c>
      <c r="BK210" s="125">
        <f ca="1">IF($AO$340="計画",IF(COUNTIF(AH214:AL214,"未")=0,1,0),IF(COUNTIF(AH216:AL216,"未")=0,1,0))</f>
        <v>0</v>
      </c>
    </row>
    <row r="211" spans="1:63" ht="28.5" outlineLevel="1">
      <c r="A211" s="12"/>
      <c r="B211" s="169" t="s">
        <v>3</v>
      </c>
      <c r="C211" s="167" t="str">
        <f>IFERROR(VLOOKUP(C209,祝日一覧!$A:$C,3,FALSE),"")</f>
        <v/>
      </c>
      <c r="D211" s="167" t="str">
        <f>IFERROR(VLOOKUP(D209,祝日一覧!$A:$C,3,FALSE),"")</f>
        <v/>
      </c>
      <c r="E211" s="167" t="str">
        <f>IFERROR(VLOOKUP(E209,祝日一覧!$A:$C,3,FALSE),"")</f>
        <v/>
      </c>
      <c r="F211" s="167" t="str">
        <f>IFERROR(VLOOKUP(F209,祝日一覧!$A:$C,3,FALSE),"")</f>
        <v/>
      </c>
      <c r="G211" s="167" t="str">
        <f>IFERROR(VLOOKUP(G209,祝日一覧!$A:$C,3,FALSE),"")</f>
        <v/>
      </c>
      <c r="H211" s="167" t="str">
        <f>IFERROR(VLOOKUP(H209,祝日一覧!$A:$C,3,FALSE),"")</f>
        <v/>
      </c>
      <c r="I211" s="167" t="str">
        <f>IFERROR(VLOOKUP(I209,祝日一覧!$A:$C,3,FALSE),"")</f>
        <v/>
      </c>
      <c r="J211" s="167" t="str">
        <f>IFERROR(VLOOKUP(J209,祝日一覧!$A:$C,3,FALSE),"")</f>
        <v/>
      </c>
      <c r="K211" s="167" t="str">
        <f>IFERROR(VLOOKUP(K209,祝日一覧!$A:$C,3,FALSE),"")</f>
        <v/>
      </c>
      <c r="L211" s="167" t="str">
        <f>IFERROR(VLOOKUP(L209,祝日一覧!$A:$C,3,FALSE),"")</f>
        <v/>
      </c>
      <c r="M211" s="167" t="str">
        <f>IFERROR(VLOOKUP(M209,祝日一覧!$A:$C,3,FALSE),"")</f>
        <v/>
      </c>
      <c r="N211" s="167" t="str">
        <f>IFERROR(VLOOKUP(N209,祝日一覧!$A:$C,3,FALSE),"")</f>
        <v/>
      </c>
      <c r="O211" s="167" t="str">
        <f>IFERROR(VLOOKUP(O209,祝日一覧!$A:$C,3,FALSE),"")</f>
        <v/>
      </c>
      <c r="P211" s="167" t="str">
        <f>IFERROR(VLOOKUP(P209,祝日一覧!$A:$C,3,FALSE),"")</f>
        <v/>
      </c>
      <c r="Q211" s="167" t="str">
        <f>IFERROR(VLOOKUP(Q209,祝日一覧!$A:$C,3,FALSE),"")</f>
        <v/>
      </c>
      <c r="R211" s="167" t="str">
        <f>IFERROR(VLOOKUP(R209,祝日一覧!$A:$C,3,FALSE),"")</f>
        <v/>
      </c>
      <c r="S211" s="167" t="str">
        <f>IFERROR(VLOOKUP(S209,祝日一覧!$A:$C,3,FALSE),"")</f>
        <v/>
      </c>
      <c r="T211" s="167" t="str">
        <f>IFERROR(VLOOKUP(T209,祝日一覧!$A:$C,3,FALSE),"")</f>
        <v/>
      </c>
      <c r="U211" s="167" t="str">
        <f>IFERROR(VLOOKUP(U209,祝日一覧!$A:$C,3,FALSE),"")</f>
        <v/>
      </c>
      <c r="V211" s="167" t="str">
        <f>IFERROR(VLOOKUP(V209,祝日一覧!$A:$C,3,FALSE),"")</f>
        <v/>
      </c>
      <c r="W211" s="167" t="str">
        <f>IFERROR(VLOOKUP(W209,祝日一覧!$A:$C,3,FALSE),"")</f>
        <v/>
      </c>
      <c r="X211" s="167" t="str">
        <f>IFERROR(VLOOKUP(X209,祝日一覧!$A:$C,3,FALSE),"")</f>
        <v/>
      </c>
      <c r="Y211" s="167" t="str">
        <f>IFERROR(VLOOKUP(Y209,祝日一覧!$A:$C,3,FALSE),"")</f>
        <v/>
      </c>
      <c r="Z211" s="167" t="str">
        <f>IFERROR(VLOOKUP(Z209,祝日一覧!$A:$C,3,FALSE),"")</f>
        <v/>
      </c>
      <c r="AA211" s="167" t="str">
        <f>IFERROR(VLOOKUP(AA209,祝日一覧!$A:$C,3,FALSE),"")</f>
        <v/>
      </c>
      <c r="AB211" s="167" t="str">
        <f>IFERROR(VLOOKUP(AB209,祝日一覧!$A:$C,3,FALSE),"")</f>
        <v/>
      </c>
      <c r="AC211" s="167" t="str">
        <f>IFERROR(VLOOKUP(AC209,祝日一覧!$A:$C,3,FALSE),"")</f>
        <v/>
      </c>
      <c r="AD211" s="167" t="str">
        <f>IFERROR(VLOOKUP(AD209,祝日一覧!$A:$C,3,FALSE),"")</f>
        <v/>
      </c>
      <c r="AE211" s="167" t="str">
        <f>IFERROR(VLOOKUP(AE209,祝日一覧!$A:$C,3,FALSE),"")</f>
        <v/>
      </c>
      <c r="AF211" s="167" t="str">
        <f>IFERROR(VLOOKUP(AF209,祝日一覧!$A:$C,3,FALSE),"")</f>
        <v/>
      </c>
      <c r="AG211" s="168" t="str">
        <f>IFERROR(VLOOKUP(AG209,祝日一覧!$A:$C,3,FALSE),"")</f>
        <v/>
      </c>
      <c r="AH211" s="194"/>
      <c r="AI211" s="195"/>
      <c r="AJ211" s="195"/>
      <c r="AK211" s="195"/>
      <c r="AL211" s="196"/>
      <c r="AM211" s="177"/>
      <c r="AN211" s="178"/>
      <c r="AO211" s="179"/>
      <c r="AP211" s="181"/>
      <c r="AQ211" s="184"/>
      <c r="AR211" s="39" t="s">
        <v>84</v>
      </c>
      <c r="AS211" s="40" t="s">
        <v>84</v>
      </c>
      <c r="AT211" s="186"/>
      <c r="AU211" s="156"/>
      <c r="AV211" s="170"/>
      <c r="AW211" s="156"/>
      <c r="AX211" s="170"/>
      <c r="AY211" s="170"/>
      <c r="AZ211" s="170"/>
      <c r="BA211" s="170"/>
      <c r="BB211" s="170"/>
      <c r="BC211" s="125"/>
      <c r="BD211" s="174">
        <f ca="1">BC210-AS212</f>
        <v>8</v>
      </c>
      <c r="BE211" s="174">
        <f ca="1">BC210-AS214</f>
        <v>8</v>
      </c>
      <c r="BF211" s="125"/>
      <c r="BG211" s="125"/>
      <c r="BH211" s="172"/>
      <c r="BI211" s="173">
        <f>WEEKDAY(C207,3)</f>
        <v>5</v>
      </c>
      <c r="BJ211" s="125"/>
      <c r="BK211" s="125"/>
    </row>
    <row r="212" spans="1:63" ht="54" outlineLevel="1">
      <c r="A212" s="43"/>
      <c r="B212" s="169"/>
      <c r="C212" s="167"/>
      <c r="D212" s="167"/>
      <c r="E212" s="167"/>
      <c r="F212" s="167"/>
      <c r="G212" s="167"/>
      <c r="H212" s="167"/>
      <c r="I212" s="167"/>
      <c r="J212" s="167"/>
      <c r="K212" s="167"/>
      <c r="L212" s="167"/>
      <c r="M212" s="167"/>
      <c r="N212" s="167"/>
      <c r="O212" s="167"/>
      <c r="P212" s="167"/>
      <c r="Q212" s="167"/>
      <c r="R212" s="167"/>
      <c r="S212" s="167"/>
      <c r="T212" s="167"/>
      <c r="U212" s="167"/>
      <c r="V212" s="167"/>
      <c r="W212" s="167"/>
      <c r="X212" s="167"/>
      <c r="Y212" s="167"/>
      <c r="Z212" s="167"/>
      <c r="AA212" s="167"/>
      <c r="AB212" s="167"/>
      <c r="AC212" s="167"/>
      <c r="AD212" s="167"/>
      <c r="AE212" s="167"/>
      <c r="AF212" s="167"/>
      <c r="AG212" s="168"/>
      <c r="AH212" s="86" t="str">
        <f>IF($BI210=7,DBCS(1&amp;"日～"&amp;7&amp;"日"),DBCS("前"&amp;DAY(EOMONTH($C208-1,0))-6+$BI210&amp;"日～"&amp;$BI210&amp;"日"))</f>
        <v>前３１日～６日</v>
      </c>
      <c r="AI212" s="45" t="str">
        <f>DBCS($BI210+1&amp;"日～"&amp;$BI210+7&amp;"日")</f>
        <v>７日～１３日</v>
      </c>
      <c r="AJ212" s="45" t="str">
        <f>DBCS($BI210+8&amp;"日～"&amp;$BI210+14&amp;"日")</f>
        <v>１４日～２０日</v>
      </c>
      <c r="AK212" s="45" t="str">
        <f>DBCS($BI210+15&amp;"日～"&amp;$BI210+21&amp;"日")</f>
        <v>２１日～２７日</v>
      </c>
      <c r="AL212" s="46" t="str">
        <f>IF(AND(BI210=7,BI213=0),"-",IF($BI215=3,"-",DBCS($BI210+22&amp;"日～"&amp;$BI210+28&amp;"日")))</f>
        <v>-</v>
      </c>
      <c r="AM212" s="177"/>
      <c r="AN212" s="178"/>
      <c r="AO212" s="179"/>
      <c r="AP212" s="182"/>
      <c r="AQ212" s="185"/>
      <c r="AR212" s="39">
        <f>COUNTIF(C213:AG214,"外")</f>
        <v>0</v>
      </c>
      <c r="AS212" s="40">
        <f ca="1">COUNTIF(OFFSET(C213,0,MAX(5-WEEKDAY(C208,3),0),1,MIN(7-WEEKDAY(C208,3),2)),"外")+COUNTIF(OFFSET(C213,0,MAX(5-WEEKDAY(C208,3),0)+7,1,2),"外")+COUNTIF(OFFSET(C213,0,MAX(5-WEEKDAY(C208,3),0)+14,1,2),"外")+COUNTIF(OFFSET(C213,0,MAX(5-WEEKDAY(C208,3),0)+21,1,2),"外")+IF(BI212-BI210&lt;27,0,COUNTIF(OFFSET(C213,0,BI210+26,1,MIN(7-BI213,2)),"外"))</f>
        <v>0</v>
      </c>
      <c r="AT212" s="186"/>
      <c r="AU212" s="156"/>
      <c r="AV212" s="170"/>
      <c r="AW212" s="156"/>
      <c r="AX212" s="170"/>
      <c r="AY212" s="170"/>
      <c r="AZ212" s="170"/>
      <c r="BA212" s="170"/>
      <c r="BB212" s="170"/>
      <c r="BC212" s="125"/>
      <c r="BD212" s="175"/>
      <c r="BE212" s="175"/>
      <c r="BF212" s="125"/>
      <c r="BG212" s="125"/>
      <c r="BH212" s="47" t="s">
        <v>109</v>
      </c>
      <c r="BI212" s="48">
        <f>DAY(EOMONTH(C208,0))</f>
        <v>30</v>
      </c>
      <c r="BJ212" s="125"/>
      <c r="BK212" s="125"/>
    </row>
    <row r="213" spans="1:63" ht="26.45" customHeight="1" outlineLevel="1">
      <c r="A213" s="52"/>
      <c r="B213" s="161" t="s">
        <v>88</v>
      </c>
      <c r="C213" s="123"/>
      <c r="D213" s="123"/>
      <c r="E213" s="123"/>
      <c r="F213" s="123"/>
      <c r="G213" s="123"/>
      <c r="H213" s="123"/>
      <c r="I213" s="123"/>
      <c r="J213" s="123"/>
      <c r="K213" s="123"/>
      <c r="L213" s="123"/>
      <c r="M213" s="123"/>
      <c r="N213" s="123"/>
      <c r="O213" s="123"/>
      <c r="P213" s="123"/>
      <c r="Q213" s="123"/>
      <c r="R213" s="123"/>
      <c r="S213" s="123"/>
      <c r="T213" s="123"/>
      <c r="U213" s="123"/>
      <c r="V213" s="123"/>
      <c r="W213" s="123"/>
      <c r="X213" s="123"/>
      <c r="Y213" s="123"/>
      <c r="Z213" s="123"/>
      <c r="AA213" s="123"/>
      <c r="AB213" s="123"/>
      <c r="AC213" s="123"/>
      <c r="AD213" s="123"/>
      <c r="AE213" s="123"/>
      <c r="AF213" s="123"/>
      <c r="AG213" s="143"/>
      <c r="AH213" s="53">
        <f ca="1">IF(BI210=7,COUNTIF(OFFSET($C213,0,0,1,$BI210),"○")+COUNTIF(OFFSET($C213,0,$BI210,1,7),"●"),COUNTIF(OFFSET($C213,0,0,1,$BI210),"○")+COUNTIF(OFFSET($C213,-10,DAY(EOMONTH(C208-1,0))-7+BI210,1,7-$BI210),"○")+COUNTIF(OFFSET(C213,0,BI210,1,7),"●"))</f>
        <v>0</v>
      </c>
      <c r="AI213" s="54">
        <f ca="1">COUNTIF(OFFSET($C213,0,$BI210,1,7),"○")+COUNTIF(OFFSET($C213,0,$BI210+7,1,7),"●")</f>
        <v>0</v>
      </c>
      <c r="AJ213" s="54">
        <f ca="1">COUNTIF(OFFSET($C213,0,$BI210+7,1,7),"○")+COUNTIF(OFFSET($C213,0,$BI210+14,1,7),"●")</f>
        <v>0</v>
      </c>
      <c r="AK213" s="54">
        <f ca="1">IF(BI215=3,COUNTIF(OFFSET($C213,0,$BI210+14,1,7),"○")+IFERROR(COUNTIF(OFFSET(C213,0,BI210+21,1,BI213),"●"),0)+COUNTIF(OFFSET(C213,10,0,1,7-BI213),"●"),COUNTIF(OFFSET($C213,0,$BI210+14,1,7),"○")+COUNTIF(OFFSET($C213,0,$BI210+21,1,7),"●"))</f>
        <v>0</v>
      </c>
      <c r="AL213" s="55" t="str">
        <f ca="1">IF((BI215+SIGN(BI210))&lt;5,"-",IF(BI213=0,COUNTIF(OFFSET(C213,0,BI210+21,1,7),"○")+COUNTIF(OFFSET(C213,10,0,1,7-BI213),"●"),COUNTIF(OFFSET(C213,0,BI210+21,1,7),"○")+COUNTIF(OFFSET(C213,0,BI210+28,1,BI213),"●")+COUNTIF(OFFSET(C213,10,1,7-BI213,),"●")))</f>
        <v>-</v>
      </c>
      <c r="AM213" s="145">
        <f>AY210</f>
        <v>0</v>
      </c>
      <c r="AN213" s="147">
        <f>IF(AU210=0,"対象外",AM213/AU210)</f>
        <v>0</v>
      </c>
      <c r="AO213" s="149" t="str">
        <f ca="1">IF(AU210=0,"対象外",IF(AM213/AU210&gt;=0.285,"達成",IF(AM213&gt;=BF213,"達成※","未")))</f>
        <v>未</v>
      </c>
      <c r="AP213" s="151">
        <f>AZ210</f>
        <v>38</v>
      </c>
      <c r="AQ213" s="153">
        <f>IFERROR(AP213/AV210,"")</f>
        <v>6.4625850340136057E-2</v>
      </c>
      <c r="AR213" s="39" t="s">
        <v>85</v>
      </c>
      <c r="AS213" s="40" t="s">
        <v>85</v>
      </c>
      <c r="AT213" s="186"/>
      <c r="AU213" s="156"/>
      <c r="AV213" s="170"/>
      <c r="AW213" s="156"/>
      <c r="AX213" s="170"/>
      <c r="AY213" s="170"/>
      <c r="AZ213" s="170"/>
      <c r="BA213" s="170"/>
      <c r="BB213" s="170"/>
      <c r="BC213" s="125"/>
      <c r="BD213" s="175"/>
      <c r="BE213" s="175"/>
      <c r="BF213" s="125">
        <f ca="1">IF(OR(BD211/AU210&lt;0.285,BD211=0),BD211,"-")</f>
        <v>8</v>
      </c>
      <c r="BG213" s="174">
        <f ca="1">IF(OR(BE211/AW210&lt;0.285,BE211=0),BE211,"-")</f>
        <v>8</v>
      </c>
      <c r="BH213" s="56" t="s">
        <v>110</v>
      </c>
      <c r="BI213" s="57">
        <f>MOD(BI212-BI210,7)</f>
        <v>3</v>
      </c>
      <c r="BJ213" s="125"/>
      <c r="BK213" s="125"/>
    </row>
    <row r="214" spans="1:63" ht="12.95" customHeight="1" outlineLevel="1">
      <c r="A214" s="52"/>
      <c r="B214" s="161"/>
      <c r="C214" s="123"/>
      <c r="D214" s="123"/>
      <c r="E214" s="123"/>
      <c r="F214" s="123"/>
      <c r="G214" s="123"/>
      <c r="H214" s="123"/>
      <c r="I214" s="123"/>
      <c r="J214" s="123"/>
      <c r="K214" s="123"/>
      <c r="L214" s="123"/>
      <c r="M214" s="123"/>
      <c r="N214" s="123"/>
      <c r="O214" s="123"/>
      <c r="P214" s="123"/>
      <c r="Q214" s="123"/>
      <c r="R214" s="123"/>
      <c r="S214" s="123"/>
      <c r="T214" s="123"/>
      <c r="U214" s="123"/>
      <c r="V214" s="123"/>
      <c r="W214" s="123"/>
      <c r="X214" s="123"/>
      <c r="Y214" s="123"/>
      <c r="Z214" s="123"/>
      <c r="AA214" s="123"/>
      <c r="AB214" s="123"/>
      <c r="AC214" s="123"/>
      <c r="AD214" s="123"/>
      <c r="AE214" s="123"/>
      <c r="AF214" s="123"/>
      <c r="AG214" s="143"/>
      <c r="AH214" s="58" t="str">
        <f ca="1">IF(BI210=1,
IF((2-COUNTIF(OFFSET(C213,0,0,1,1),"外")-COUNTIF(OFFSET(C213,-10,BI202-1),"外"))&lt;=AH213,"達成","未"),
IF((2-COUNTIF(OFFSET(C213,0,MAX(5-WEEKDAY(C208,3),0),1,2),"外"))&lt;=AH213,"達成","未"))</f>
        <v>未</v>
      </c>
      <c r="AI214" s="54" t="str">
        <f ca="1">IF((2-COUNTIF(OFFSET($C213,0,$BI210+5,1,2),"外"))&lt;=AI213,"達成","未")</f>
        <v>未</v>
      </c>
      <c r="AJ214" s="54" t="str">
        <f ca="1">IF((2-COUNTIF(OFFSET($C213,0,$BI210+12,1,2),"外"))&lt;=AJ213,"達成","未")</f>
        <v>未</v>
      </c>
      <c r="AK214" s="54" t="str">
        <f ca="1">IF((2-COUNTIF(OFFSET($C213,0,$BI210+19,1,2),"外"))&lt;=AK213,"達成","未")</f>
        <v>未</v>
      </c>
      <c r="AL214" s="55" t="str">
        <f ca="1">IF((BI215+SIGN(BI210))&lt;5,"-",IF((2-COUNTIF(OFFSET($C213,0,$BI210+26,1,2),"外"))&lt;=AL213,"達成","未"))</f>
        <v>-</v>
      </c>
      <c r="AM214" s="163"/>
      <c r="AN214" s="164"/>
      <c r="AO214" s="165"/>
      <c r="AP214" s="166"/>
      <c r="AQ214" s="187"/>
      <c r="AR214" s="188">
        <f>COUNTIF(C215:AG216,"外")</f>
        <v>0</v>
      </c>
      <c r="AS214" s="190">
        <f ca="1">COUNTIF(OFFSET(C215,0,MAX(5-WEEKDAY(C208,3),0),1,MIN(7-WEEKDAY(C208,3),2)),"外")+COUNTIF(OFFSET(C215,0,MAX(5-WEEKDAY(C208,3),0)+7,1,2),"外")+COUNTIF(OFFSET(C215,0,MAX(5-WEEKDAY(C208,3),0)+14,1,2),"外")+COUNTIF(OFFSET(C215,0,MAX(5-WEEKDAY(C208,3),0)+21,1,2),"外")+IF(BI212-BI210&lt;27,0,COUNTIF(OFFSET(C215,0,BI210+26,1,MIN(7-BI213,2)),"外"))</f>
        <v>0</v>
      </c>
      <c r="AT214" s="186"/>
      <c r="AU214" s="156"/>
      <c r="AV214" s="170"/>
      <c r="AW214" s="156"/>
      <c r="AX214" s="170"/>
      <c r="AY214" s="170"/>
      <c r="AZ214" s="170"/>
      <c r="BA214" s="170"/>
      <c r="BB214" s="170"/>
      <c r="BC214" s="125"/>
      <c r="BD214" s="175"/>
      <c r="BE214" s="175"/>
      <c r="BF214" s="125"/>
      <c r="BG214" s="175"/>
      <c r="BH214" s="59" t="s">
        <v>112</v>
      </c>
      <c r="BI214" s="57">
        <f>SIGN(BI210)+SIGN(BI213)+BI215</f>
        <v>5</v>
      </c>
      <c r="BJ214" s="125"/>
      <c r="BK214" s="125"/>
    </row>
    <row r="215" spans="1:63" ht="26.45" customHeight="1" outlineLevel="1">
      <c r="A215" s="52"/>
      <c r="B215" s="161" t="s">
        <v>137</v>
      </c>
      <c r="C215" s="123"/>
      <c r="D215" s="123"/>
      <c r="E215" s="123"/>
      <c r="F215" s="123"/>
      <c r="G215" s="123"/>
      <c r="H215" s="123"/>
      <c r="I215" s="123"/>
      <c r="J215" s="123"/>
      <c r="K215" s="123"/>
      <c r="L215" s="123"/>
      <c r="M215" s="123"/>
      <c r="N215" s="123"/>
      <c r="O215" s="123"/>
      <c r="P215" s="123"/>
      <c r="Q215" s="123"/>
      <c r="R215" s="123"/>
      <c r="S215" s="123"/>
      <c r="T215" s="123"/>
      <c r="U215" s="123"/>
      <c r="V215" s="123"/>
      <c r="W215" s="123"/>
      <c r="X215" s="123"/>
      <c r="Y215" s="123"/>
      <c r="Z215" s="123"/>
      <c r="AA215" s="123"/>
      <c r="AB215" s="123"/>
      <c r="AC215" s="123"/>
      <c r="AD215" s="123"/>
      <c r="AE215" s="123"/>
      <c r="AF215" s="123"/>
      <c r="AG215" s="143"/>
      <c r="AH215" s="53">
        <f ca="1">IF(BI210=7,COUNTIF(OFFSET($C215,0,0,1,$BI210),"○")+COUNTIF(OFFSET($C215,0,$BI210,1,7),"●"),COUNTIF(OFFSET($C215,0,0,1,$BI210),"○")+COUNTIF(OFFSET($C215,-10,DAY(EOMONTH(C208-1,0))-7+BI210,1,7-$BI210),"○")+COUNTIF(OFFSET(C215,0,BI210,1,7),"●"))</f>
        <v>0</v>
      </c>
      <c r="AI215" s="60">
        <f ca="1">COUNTIF(OFFSET($C215,0,$BI210,1,7),"○")+COUNTIF(OFFSET($C215,0,$BI210+7,1,7),"●")</f>
        <v>0</v>
      </c>
      <c r="AJ215" s="60">
        <f ca="1">COUNTIF(OFFSET($C215,0,$BI210+7,1,7),"○")+COUNTIF(OFFSET($C215,0,$BI210+14,1,7),"●")</f>
        <v>0</v>
      </c>
      <c r="AK215" s="60">
        <f ca="1">IF(BI215=3,COUNTIF(OFFSET($C215,0,$BI210+14,1,7),"○")+IFERROR(COUNTIF(OFFSET(C215,0,BI210+21,1,BI213),"●"),0)+COUNTIF(OFFSET(C215,10,0,1,7-BI213),"●"),COUNTIF(OFFSET($C215,0,$BI210+14,1,7),"○")+COUNTIF(OFFSET($C215,0,$BI210+21,1,7),"●"))</f>
        <v>0</v>
      </c>
      <c r="AL215" s="61" t="str">
        <f ca="1">IF((BI215+SIGN(BI210))&lt;5,"-",IF(BI213=0,COUNTIF(OFFSET(C215,0,BI210+21,1,7),"○")+COUNTIF(OFFSET(C215,10,0,1,7-BI213),"●"),COUNTIF(OFFSET(C215,0,BI210+21,1,7),"○")+COUNTIF(OFFSET(C215,0,BI210+28,1,BI213),"●")+COUNTIF(OFFSET(C215,10,1,7-BI213,),"●")))</f>
        <v>-</v>
      </c>
      <c r="AM215" s="145">
        <f>BA210</f>
        <v>0</v>
      </c>
      <c r="AN215" s="147">
        <f>IF(AW210=0,"対象外",AM215/AW210)</f>
        <v>0</v>
      </c>
      <c r="AO215" s="149" t="str">
        <f ca="1">IF(AW210=0,"対象外",IF(AM215/AW210&gt;=0.285,"達成",IF(AM215&gt;=BG213,"達成※","未")))</f>
        <v>未</v>
      </c>
      <c r="AP215" s="151">
        <f>BB210</f>
        <v>38</v>
      </c>
      <c r="AQ215" s="153">
        <f>IFERROR(AP215/AX210,"")</f>
        <v>6.4625850340136057E-2</v>
      </c>
      <c r="AR215" s="189"/>
      <c r="AS215" s="191"/>
      <c r="AT215" s="186"/>
      <c r="AU215" s="157"/>
      <c r="AV215" s="170"/>
      <c r="AW215" s="157"/>
      <c r="AX215" s="170"/>
      <c r="AY215" s="170"/>
      <c r="AZ215" s="170"/>
      <c r="BA215" s="170"/>
      <c r="BB215" s="170"/>
      <c r="BC215" s="125"/>
      <c r="BD215" s="176"/>
      <c r="BE215" s="176"/>
      <c r="BF215" s="125"/>
      <c r="BG215" s="176"/>
      <c r="BH215" s="63" t="s">
        <v>111</v>
      </c>
      <c r="BI215" s="64">
        <f>ROUNDDOWN((BI212-BI210)/7,0)</f>
        <v>3</v>
      </c>
      <c r="BJ215" s="125"/>
      <c r="BK215" s="125"/>
    </row>
    <row r="216" spans="1:63" ht="14.25" outlineLevel="1" thickBot="1">
      <c r="A216" s="52"/>
      <c r="B216" s="162"/>
      <c r="C216" s="142"/>
      <c r="D216" s="142"/>
      <c r="E216" s="142"/>
      <c r="F216" s="142"/>
      <c r="G216" s="142"/>
      <c r="H216" s="142"/>
      <c r="I216" s="142"/>
      <c r="J216" s="142"/>
      <c r="K216" s="142"/>
      <c r="L216" s="142"/>
      <c r="M216" s="142"/>
      <c r="N216" s="142"/>
      <c r="O216" s="142"/>
      <c r="P216" s="142"/>
      <c r="Q216" s="142"/>
      <c r="R216" s="142"/>
      <c r="S216" s="142"/>
      <c r="T216" s="142"/>
      <c r="U216" s="142"/>
      <c r="V216" s="142"/>
      <c r="W216" s="142"/>
      <c r="X216" s="142"/>
      <c r="Y216" s="142"/>
      <c r="Z216" s="142"/>
      <c r="AA216" s="142"/>
      <c r="AB216" s="142"/>
      <c r="AC216" s="142"/>
      <c r="AD216" s="142"/>
      <c r="AE216" s="142"/>
      <c r="AF216" s="142"/>
      <c r="AG216" s="144"/>
      <c r="AH216" s="77" t="str">
        <f ca="1">IF(BI210=1,
IF((2-COUNTIF(OFFSET(C215,0,0,1,1),"外")-COUNTIF(OFFSET(C215,-10,BI202-1),"外"))&lt;=AH215,"達成","未"),
IF((2-COUNTIF(OFFSET(C215,0,MAX(5-WEEKDAY(C208,3),0),1,2),"外"))&lt;=AH215,"達成","未"))</f>
        <v>未</v>
      </c>
      <c r="AI216" s="66" t="str">
        <f ca="1">IF((2-COUNTIF(OFFSET($C215,0,$BI210+5,1,2),"外"))&lt;=AI215,"達成","未")</f>
        <v>未</v>
      </c>
      <c r="AJ216" s="66" t="str">
        <f ca="1">IF((2-COUNTIF(OFFSET($C215,0,$BI210+12,1,2),"外"))&lt;=AJ215,"達成","未")</f>
        <v>未</v>
      </c>
      <c r="AK216" s="66" t="str">
        <f ca="1">IF((2-COUNTIF(OFFSET($C215,0,$BI210+19,1,2),"外"))&lt;=AK215,"達成","未")</f>
        <v>未</v>
      </c>
      <c r="AL216" s="67" t="str">
        <f ca="1">IF((BI215+SIGN(BI210))&lt;5,"-",IF((2-COUNTIF(OFFSET($C215,0,$BI210+26,1,2),"外"))&lt;=AL215,"達成","未"))</f>
        <v>-</v>
      </c>
      <c r="AM216" s="146"/>
      <c r="AN216" s="148"/>
      <c r="AO216" s="150"/>
      <c r="AP216" s="152"/>
      <c r="AQ216" s="154"/>
      <c r="AR216" s="68"/>
      <c r="AS216" s="68"/>
      <c r="AT216" s="22"/>
      <c r="AU216" s="22"/>
      <c r="AV216" s="22"/>
      <c r="AW216" s="22"/>
      <c r="AX216" s="22"/>
      <c r="AY216" s="22"/>
      <c r="AZ216" s="22"/>
      <c r="BA216" s="22"/>
      <c r="BB216" s="22"/>
      <c r="BC216" s="69"/>
      <c r="BD216" s="69"/>
      <c r="BE216" s="69"/>
      <c r="BF216" s="69"/>
      <c r="BG216" s="69"/>
      <c r="BH216" s="69"/>
      <c r="BI216" s="69"/>
      <c r="BJ216" s="69"/>
      <c r="BK216" s="18"/>
    </row>
    <row r="217" spans="1:63" ht="14.25" outlineLevel="1" thickBot="1">
      <c r="A217" s="12"/>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Z217" s="16"/>
      <c r="BA217" s="16"/>
      <c r="BB217" s="16"/>
    </row>
    <row r="218" spans="1:63" ht="12.95" customHeight="1" outlineLevel="1">
      <c r="A218" s="12"/>
      <c r="B218" s="29" t="s">
        <v>0</v>
      </c>
      <c r="C218" s="207">
        <f>DATE(YEAR(C208),MONTH(C208)+1,DAY(C208))</f>
        <v>46569</v>
      </c>
      <c r="D218" s="207"/>
      <c r="E218" s="207"/>
      <c r="F218" s="207"/>
      <c r="G218" s="207"/>
      <c r="H218" s="207"/>
      <c r="I218" s="207"/>
      <c r="J218" s="207"/>
      <c r="K218" s="207"/>
      <c r="L218" s="207"/>
      <c r="M218" s="207"/>
      <c r="N218" s="207"/>
      <c r="O218" s="207"/>
      <c r="P218" s="207"/>
      <c r="Q218" s="207"/>
      <c r="R218" s="207"/>
      <c r="S218" s="207"/>
      <c r="T218" s="207"/>
      <c r="U218" s="207"/>
      <c r="V218" s="207"/>
      <c r="W218" s="207"/>
      <c r="X218" s="207"/>
      <c r="Y218" s="207"/>
      <c r="Z218" s="207"/>
      <c r="AA218" s="207"/>
      <c r="AB218" s="207"/>
      <c r="AC218" s="207"/>
      <c r="AD218" s="207"/>
      <c r="AE218" s="207"/>
      <c r="AF218" s="207"/>
      <c r="AG218" s="229"/>
      <c r="AH218" s="256" t="s">
        <v>135</v>
      </c>
      <c r="AI218" s="257"/>
      <c r="AJ218" s="257"/>
      <c r="AK218" s="257"/>
      <c r="AL218" s="258"/>
      <c r="AM218" s="215" t="s">
        <v>50</v>
      </c>
      <c r="AN218" s="216"/>
      <c r="AO218" s="217"/>
      <c r="AP218" s="221" t="s">
        <v>11</v>
      </c>
      <c r="AQ218" s="222"/>
      <c r="AR218" s="199" t="s">
        <v>113</v>
      </c>
      <c r="AS218" s="202" t="s">
        <v>114</v>
      </c>
      <c r="AT218" s="205" t="s">
        <v>15</v>
      </c>
      <c r="AU218" s="155" t="s">
        <v>115</v>
      </c>
      <c r="AV218" s="197" t="s">
        <v>116</v>
      </c>
      <c r="AW218" s="155" t="s">
        <v>118</v>
      </c>
      <c r="AX218" s="197" t="s">
        <v>117</v>
      </c>
      <c r="AY218" s="155" t="s">
        <v>80</v>
      </c>
      <c r="AZ218" s="155" t="s">
        <v>81</v>
      </c>
      <c r="BA218" s="30" t="s">
        <v>82</v>
      </c>
      <c r="BB218" s="30" t="s">
        <v>83</v>
      </c>
      <c r="BC218" s="170" t="s">
        <v>52</v>
      </c>
      <c r="BD218" s="197" t="s">
        <v>119</v>
      </c>
      <c r="BE218" s="197" t="s">
        <v>120</v>
      </c>
      <c r="BF218" s="170" t="s">
        <v>121</v>
      </c>
      <c r="BG218" s="170" t="s">
        <v>122</v>
      </c>
      <c r="BH218" s="31"/>
      <c r="BI218" s="192" t="s">
        <v>100</v>
      </c>
      <c r="BJ218" s="170" t="s">
        <v>61</v>
      </c>
      <c r="BK218" s="125" t="s">
        <v>89</v>
      </c>
    </row>
    <row r="219" spans="1:63" outlineLevel="1">
      <c r="A219" s="12"/>
      <c r="B219" s="32" t="s">
        <v>1</v>
      </c>
      <c r="C219" s="33">
        <f>DATE(YEAR(C218),MONTH(C218),DAY(C218))</f>
        <v>46569</v>
      </c>
      <c r="D219" s="33">
        <f>IF(MONTH(DATE(YEAR(C219),MONTH(C219),DAY(C219)+1))=MONTH($C218),DATE(YEAR(C219),MONTH(C219),DAY(C219)+1),"")</f>
        <v>46570</v>
      </c>
      <c r="E219" s="33">
        <f t="shared" ref="E219:AG219" si="43">IF(MONTH(DATE(YEAR(D219),MONTH(D219),DAY(D219)+1))=MONTH($C218),DATE(YEAR(D219),MONTH(D219),DAY(D219)+1),"")</f>
        <v>46571</v>
      </c>
      <c r="F219" s="33">
        <f t="shared" si="43"/>
        <v>46572</v>
      </c>
      <c r="G219" s="33">
        <f t="shared" si="43"/>
        <v>46573</v>
      </c>
      <c r="H219" s="33">
        <f t="shared" si="43"/>
        <v>46574</v>
      </c>
      <c r="I219" s="33">
        <f t="shared" si="43"/>
        <v>46575</v>
      </c>
      <c r="J219" s="33">
        <f t="shared" si="43"/>
        <v>46576</v>
      </c>
      <c r="K219" s="33">
        <f t="shared" si="43"/>
        <v>46577</v>
      </c>
      <c r="L219" s="33">
        <f t="shared" si="43"/>
        <v>46578</v>
      </c>
      <c r="M219" s="33">
        <f t="shared" si="43"/>
        <v>46579</v>
      </c>
      <c r="N219" s="33">
        <f t="shared" si="43"/>
        <v>46580</v>
      </c>
      <c r="O219" s="33">
        <f t="shared" si="43"/>
        <v>46581</v>
      </c>
      <c r="P219" s="33">
        <f t="shared" si="43"/>
        <v>46582</v>
      </c>
      <c r="Q219" s="33">
        <f t="shared" si="43"/>
        <v>46583</v>
      </c>
      <c r="R219" s="33">
        <f t="shared" si="43"/>
        <v>46584</v>
      </c>
      <c r="S219" s="33">
        <f t="shared" si="43"/>
        <v>46585</v>
      </c>
      <c r="T219" s="33">
        <f t="shared" si="43"/>
        <v>46586</v>
      </c>
      <c r="U219" s="33">
        <f t="shared" si="43"/>
        <v>46587</v>
      </c>
      <c r="V219" s="33">
        <f t="shared" si="43"/>
        <v>46588</v>
      </c>
      <c r="W219" s="33">
        <f t="shared" si="43"/>
        <v>46589</v>
      </c>
      <c r="X219" s="33">
        <f t="shared" si="43"/>
        <v>46590</v>
      </c>
      <c r="Y219" s="33">
        <f t="shared" si="43"/>
        <v>46591</v>
      </c>
      <c r="Z219" s="33">
        <f t="shared" si="43"/>
        <v>46592</v>
      </c>
      <c r="AA219" s="33">
        <f t="shared" si="43"/>
        <v>46593</v>
      </c>
      <c r="AB219" s="33">
        <f t="shared" si="43"/>
        <v>46594</v>
      </c>
      <c r="AC219" s="33">
        <f t="shared" si="43"/>
        <v>46595</v>
      </c>
      <c r="AD219" s="33">
        <f t="shared" si="43"/>
        <v>46596</v>
      </c>
      <c r="AE219" s="33">
        <f t="shared" si="43"/>
        <v>46597</v>
      </c>
      <c r="AF219" s="33">
        <f t="shared" si="43"/>
        <v>46598</v>
      </c>
      <c r="AG219" s="34">
        <f t="shared" si="43"/>
        <v>46599</v>
      </c>
      <c r="AH219" s="259"/>
      <c r="AI219" s="260"/>
      <c r="AJ219" s="260"/>
      <c r="AK219" s="260"/>
      <c r="AL219" s="261"/>
      <c r="AM219" s="218"/>
      <c r="AN219" s="219"/>
      <c r="AO219" s="220"/>
      <c r="AP219" s="223"/>
      <c r="AQ219" s="224"/>
      <c r="AR219" s="200"/>
      <c r="AS219" s="203"/>
      <c r="AT219" s="206"/>
      <c r="AU219" s="157"/>
      <c r="AV219" s="137"/>
      <c r="AW219" s="157"/>
      <c r="AX219" s="137"/>
      <c r="AY219" s="157"/>
      <c r="AZ219" s="157"/>
      <c r="BA219" s="35" t="s">
        <v>78</v>
      </c>
      <c r="BB219" s="35" t="s">
        <v>79</v>
      </c>
      <c r="BC219" s="170"/>
      <c r="BD219" s="198"/>
      <c r="BE219" s="198"/>
      <c r="BF219" s="125"/>
      <c r="BG219" s="125"/>
      <c r="BH219" s="36"/>
      <c r="BI219" s="193"/>
      <c r="BJ219" s="170"/>
      <c r="BK219" s="125"/>
    </row>
    <row r="220" spans="1:63" ht="12.95" customHeight="1" outlineLevel="1">
      <c r="A220" s="12"/>
      <c r="B220" s="32" t="s">
        <v>2</v>
      </c>
      <c r="C220" s="37" t="str">
        <f t="shared" ref="C220:AG220" si="44">TEXT(C219,"aaa")</f>
        <v>木</v>
      </c>
      <c r="D220" s="37" t="str">
        <f t="shared" si="44"/>
        <v>金</v>
      </c>
      <c r="E220" s="37" t="str">
        <f t="shared" si="44"/>
        <v>土</v>
      </c>
      <c r="F220" s="37" t="str">
        <f t="shared" si="44"/>
        <v>日</v>
      </c>
      <c r="G220" s="37" t="str">
        <f t="shared" si="44"/>
        <v>月</v>
      </c>
      <c r="H220" s="37" t="str">
        <f t="shared" si="44"/>
        <v>火</v>
      </c>
      <c r="I220" s="37" t="str">
        <f t="shared" si="44"/>
        <v>水</v>
      </c>
      <c r="J220" s="37" t="str">
        <f t="shared" si="44"/>
        <v>木</v>
      </c>
      <c r="K220" s="37" t="str">
        <f t="shared" si="44"/>
        <v>金</v>
      </c>
      <c r="L220" s="37" t="str">
        <f t="shared" si="44"/>
        <v>土</v>
      </c>
      <c r="M220" s="37" t="str">
        <f t="shared" si="44"/>
        <v>日</v>
      </c>
      <c r="N220" s="37" t="str">
        <f t="shared" si="44"/>
        <v>月</v>
      </c>
      <c r="O220" s="37" t="str">
        <f t="shared" si="44"/>
        <v>火</v>
      </c>
      <c r="P220" s="37" t="str">
        <f t="shared" si="44"/>
        <v>水</v>
      </c>
      <c r="Q220" s="37" t="str">
        <f t="shared" si="44"/>
        <v>木</v>
      </c>
      <c r="R220" s="37" t="str">
        <f t="shared" si="44"/>
        <v>金</v>
      </c>
      <c r="S220" s="37" t="str">
        <f t="shared" si="44"/>
        <v>土</v>
      </c>
      <c r="T220" s="37" t="str">
        <f t="shared" si="44"/>
        <v>日</v>
      </c>
      <c r="U220" s="37" t="str">
        <f t="shared" si="44"/>
        <v>月</v>
      </c>
      <c r="V220" s="37" t="str">
        <f t="shared" si="44"/>
        <v>火</v>
      </c>
      <c r="W220" s="37" t="str">
        <f t="shared" si="44"/>
        <v>水</v>
      </c>
      <c r="X220" s="37" t="str">
        <f t="shared" si="44"/>
        <v>木</v>
      </c>
      <c r="Y220" s="37" t="str">
        <f t="shared" si="44"/>
        <v>金</v>
      </c>
      <c r="Z220" s="37" t="str">
        <f t="shared" si="44"/>
        <v>土</v>
      </c>
      <c r="AA220" s="37" t="str">
        <f t="shared" si="44"/>
        <v>日</v>
      </c>
      <c r="AB220" s="37" t="str">
        <f t="shared" si="44"/>
        <v>月</v>
      </c>
      <c r="AC220" s="37" t="str">
        <f t="shared" si="44"/>
        <v>火</v>
      </c>
      <c r="AD220" s="37" t="str">
        <f t="shared" si="44"/>
        <v>水</v>
      </c>
      <c r="AE220" s="37" t="str">
        <f t="shared" si="44"/>
        <v>木</v>
      </c>
      <c r="AF220" s="37" t="str">
        <f t="shared" si="44"/>
        <v>金</v>
      </c>
      <c r="AG220" s="38" t="str">
        <f t="shared" si="44"/>
        <v>土</v>
      </c>
      <c r="AH220" s="228" t="s">
        <v>90</v>
      </c>
      <c r="AI220" s="195" t="s">
        <v>91</v>
      </c>
      <c r="AJ220" s="195" t="s">
        <v>92</v>
      </c>
      <c r="AK220" s="195" t="s">
        <v>93</v>
      </c>
      <c r="AL220" s="196" t="s">
        <v>94</v>
      </c>
      <c r="AM220" s="177" t="s">
        <v>44</v>
      </c>
      <c r="AN220" s="178" t="s">
        <v>12</v>
      </c>
      <c r="AO220" s="179" t="s">
        <v>51</v>
      </c>
      <c r="AP220" s="180" t="s">
        <v>44</v>
      </c>
      <c r="AQ220" s="183" t="s">
        <v>13</v>
      </c>
      <c r="AR220" s="201"/>
      <c r="AS220" s="204"/>
      <c r="AT220" s="186">
        <f>COUNT(C219:AG219)</f>
        <v>31</v>
      </c>
      <c r="AU220" s="155">
        <f>AT220-AR222</f>
        <v>31</v>
      </c>
      <c r="AV220" s="170">
        <f>SUM(AU$8:AU223)</f>
        <v>619</v>
      </c>
      <c r="AW220" s="155">
        <f>AT220-AR224</f>
        <v>31</v>
      </c>
      <c r="AX220" s="170">
        <f>SUM(AW$8:AW223)</f>
        <v>619</v>
      </c>
      <c r="AY220" s="170">
        <f>COUNTIF(C223:AG223,"○")+COUNTIF(C223:AG223,"●")</f>
        <v>0</v>
      </c>
      <c r="AZ220" s="170">
        <f>SUM(AY$9:AY224)</f>
        <v>38</v>
      </c>
      <c r="BA220" s="170">
        <f>COUNTIF(C225:AG225,"○")+COUNTIF(C225:AG225,"●")</f>
        <v>0</v>
      </c>
      <c r="BB220" s="170">
        <f>SUM(BA$10:BA225)</f>
        <v>38</v>
      </c>
      <c r="BC220" s="125">
        <f>COUNTIF(C220:AG220,"土")+COUNTIF(C220:AG220,"日")</f>
        <v>9</v>
      </c>
      <c r="BD220" s="137"/>
      <c r="BE220" s="137"/>
      <c r="BF220" s="125" t="str">
        <f ca="1">IF(OR(BD221/AU220&lt;0.285,BD221=0),"特例","特例なし")</f>
        <v>特例なし</v>
      </c>
      <c r="BG220" s="125" t="str">
        <f ca="1">IF(OR(BE221/AW220&lt;0.285,BE221=0),"特例","特例なし")</f>
        <v>特例なし</v>
      </c>
      <c r="BH220" s="171" t="s">
        <v>108</v>
      </c>
      <c r="BI220" s="173">
        <f>ABS(IF(WEEKDAY(C218,3)=0,7,WEEKDAY(C218,3)-7))</f>
        <v>4</v>
      </c>
      <c r="BJ220" s="125">
        <f ca="1">IF($AO$340="計画",IF(AU220=0,1,IF(AO223="達成",1,IF(AO223="達成※",1,0))),IF(AW220=0,1,IF(AO225="達成",1,IF(AO225="達成※",1,0))))</f>
        <v>0</v>
      </c>
      <c r="BK220" s="125">
        <f ca="1">IF($AO$340="計画",IF(COUNTIF(AH224:AL224,"未")=0,1,0),IF(COUNTIF(AH226:AL226,"未")=0,1,0))</f>
        <v>0</v>
      </c>
    </row>
    <row r="221" spans="1:63" ht="28.5" outlineLevel="1">
      <c r="A221" s="12"/>
      <c r="B221" s="169" t="s">
        <v>3</v>
      </c>
      <c r="C221" s="167" t="str">
        <f>IFERROR(VLOOKUP(C219,祝日一覧!$A:$C,3,FALSE),"")</f>
        <v/>
      </c>
      <c r="D221" s="167" t="str">
        <f>IFERROR(VLOOKUP(D219,祝日一覧!$A:$C,3,FALSE),"")</f>
        <v/>
      </c>
      <c r="E221" s="167" t="str">
        <f>IFERROR(VLOOKUP(E219,祝日一覧!$A:$C,3,FALSE),"")</f>
        <v/>
      </c>
      <c r="F221" s="167" t="str">
        <f>IFERROR(VLOOKUP(F219,祝日一覧!$A:$C,3,FALSE),"")</f>
        <v/>
      </c>
      <c r="G221" s="167" t="str">
        <f>IFERROR(VLOOKUP(G219,祝日一覧!$A:$C,3,FALSE),"")</f>
        <v/>
      </c>
      <c r="H221" s="167" t="str">
        <f>IFERROR(VLOOKUP(H219,祝日一覧!$A:$C,3,FALSE),"")</f>
        <v/>
      </c>
      <c r="I221" s="167" t="str">
        <f>IFERROR(VLOOKUP(I219,祝日一覧!$A:$C,3,FALSE),"")</f>
        <v/>
      </c>
      <c r="J221" s="167" t="str">
        <f>IFERROR(VLOOKUP(J219,祝日一覧!$A:$C,3,FALSE),"")</f>
        <v/>
      </c>
      <c r="K221" s="167" t="str">
        <f>IFERROR(VLOOKUP(K219,祝日一覧!$A:$C,3,FALSE),"")</f>
        <v/>
      </c>
      <c r="L221" s="167" t="str">
        <f>IFERROR(VLOOKUP(L219,祝日一覧!$A:$C,3,FALSE),"")</f>
        <v/>
      </c>
      <c r="M221" s="167" t="str">
        <f>IFERROR(VLOOKUP(M219,祝日一覧!$A:$C,3,FALSE),"")</f>
        <v/>
      </c>
      <c r="N221" s="167" t="str">
        <f>IFERROR(VLOOKUP(N219,祝日一覧!$A:$C,3,FALSE),"")</f>
        <v/>
      </c>
      <c r="O221" s="167" t="str">
        <f>IFERROR(VLOOKUP(O219,祝日一覧!$A:$C,3,FALSE),"")</f>
        <v/>
      </c>
      <c r="P221" s="167" t="str">
        <f>IFERROR(VLOOKUP(P219,祝日一覧!$A:$C,3,FALSE),"")</f>
        <v/>
      </c>
      <c r="Q221" s="167" t="str">
        <f>IFERROR(VLOOKUP(Q219,祝日一覧!$A:$C,3,FALSE),"")</f>
        <v/>
      </c>
      <c r="R221" s="167" t="str">
        <f>IFERROR(VLOOKUP(R219,祝日一覧!$A:$C,3,FALSE),"")</f>
        <v/>
      </c>
      <c r="S221" s="167" t="str">
        <f>IFERROR(VLOOKUP(S219,祝日一覧!$A:$C,3,FALSE),"")</f>
        <v/>
      </c>
      <c r="T221" s="167" t="str">
        <f>IFERROR(VLOOKUP(T219,祝日一覧!$A:$C,3,FALSE),"")</f>
        <v/>
      </c>
      <c r="U221" s="167" t="str">
        <f>IFERROR(VLOOKUP(U219,祝日一覧!$A:$C,3,FALSE),"")</f>
        <v>海の日</v>
      </c>
      <c r="V221" s="167" t="str">
        <f>IFERROR(VLOOKUP(V219,祝日一覧!$A:$C,3,FALSE),"")</f>
        <v/>
      </c>
      <c r="W221" s="167" t="str">
        <f>IFERROR(VLOOKUP(W219,祝日一覧!$A:$C,3,FALSE),"")</f>
        <v/>
      </c>
      <c r="X221" s="167" t="str">
        <f>IFERROR(VLOOKUP(X219,祝日一覧!$A:$C,3,FALSE),"")</f>
        <v/>
      </c>
      <c r="Y221" s="167" t="str">
        <f>IFERROR(VLOOKUP(Y219,祝日一覧!$A:$C,3,FALSE),"")</f>
        <v/>
      </c>
      <c r="Z221" s="167" t="str">
        <f>IFERROR(VLOOKUP(Z219,祝日一覧!$A:$C,3,FALSE),"")</f>
        <v/>
      </c>
      <c r="AA221" s="167" t="str">
        <f>IFERROR(VLOOKUP(AA219,祝日一覧!$A:$C,3,FALSE),"")</f>
        <v/>
      </c>
      <c r="AB221" s="167" t="str">
        <f>IFERROR(VLOOKUP(AB219,祝日一覧!$A:$C,3,FALSE),"")</f>
        <v/>
      </c>
      <c r="AC221" s="167" t="str">
        <f>IFERROR(VLOOKUP(AC219,祝日一覧!$A:$C,3,FALSE),"")</f>
        <v/>
      </c>
      <c r="AD221" s="167" t="str">
        <f>IFERROR(VLOOKUP(AD219,祝日一覧!$A:$C,3,FALSE),"")</f>
        <v/>
      </c>
      <c r="AE221" s="167" t="str">
        <f>IFERROR(VLOOKUP(AE219,祝日一覧!$A:$C,3,FALSE),"")</f>
        <v/>
      </c>
      <c r="AF221" s="167" t="str">
        <f>IFERROR(VLOOKUP(AF219,祝日一覧!$A:$C,3,FALSE),"")</f>
        <v/>
      </c>
      <c r="AG221" s="227" t="str">
        <f>IFERROR(VLOOKUP(AG219,祝日一覧!$A:$C,3,FALSE),"")</f>
        <v/>
      </c>
      <c r="AH221" s="228"/>
      <c r="AI221" s="195"/>
      <c r="AJ221" s="195"/>
      <c r="AK221" s="195"/>
      <c r="AL221" s="196"/>
      <c r="AM221" s="177"/>
      <c r="AN221" s="178"/>
      <c r="AO221" s="179"/>
      <c r="AP221" s="181"/>
      <c r="AQ221" s="184"/>
      <c r="AR221" s="39" t="s">
        <v>84</v>
      </c>
      <c r="AS221" s="40" t="s">
        <v>84</v>
      </c>
      <c r="AT221" s="186"/>
      <c r="AU221" s="156"/>
      <c r="AV221" s="170"/>
      <c r="AW221" s="156"/>
      <c r="AX221" s="170"/>
      <c r="AY221" s="170"/>
      <c r="AZ221" s="170"/>
      <c r="BA221" s="170"/>
      <c r="BB221" s="170"/>
      <c r="BC221" s="125"/>
      <c r="BD221" s="174">
        <f ca="1">BC220-AS222</f>
        <v>9</v>
      </c>
      <c r="BE221" s="174">
        <f ca="1">BC220-AS224</f>
        <v>9</v>
      </c>
      <c r="BF221" s="125"/>
      <c r="BG221" s="125"/>
      <c r="BH221" s="172"/>
      <c r="BI221" s="173">
        <f>WEEKDAY(C217,3)</f>
        <v>5</v>
      </c>
      <c r="BJ221" s="125"/>
      <c r="BK221" s="125"/>
    </row>
    <row r="222" spans="1:63" ht="54" outlineLevel="1">
      <c r="A222" s="43"/>
      <c r="B222" s="169"/>
      <c r="C222" s="167"/>
      <c r="D222" s="167"/>
      <c r="E222" s="167"/>
      <c r="F222" s="167"/>
      <c r="G222" s="167"/>
      <c r="H222" s="167"/>
      <c r="I222" s="167"/>
      <c r="J222" s="167"/>
      <c r="K222" s="167"/>
      <c r="L222" s="167"/>
      <c r="M222" s="167"/>
      <c r="N222" s="167"/>
      <c r="O222" s="167"/>
      <c r="P222" s="167"/>
      <c r="Q222" s="167"/>
      <c r="R222" s="167"/>
      <c r="S222" s="167"/>
      <c r="T222" s="167"/>
      <c r="U222" s="167"/>
      <c r="V222" s="167"/>
      <c r="W222" s="167"/>
      <c r="X222" s="167"/>
      <c r="Y222" s="167"/>
      <c r="Z222" s="167"/>
      <c r="AA222" s="167"/>
      <c r="AB222" s="167"/>
      <c r="AC222" s="167"/>
      <c r="AD222" s="167"/>
      <c r="AE222" s="167"/>
      <c r="AF222" s="167"/>
      <c r="AG222" s="227"/>
      <c r="AH222" s="44" t="str">
        <f>IF($BI220=7,DBCS(1&amp;"日～"&amp;7&amp;"日"),DBCS("前"&amp;DAY(EOMONTH($C218-1,0))-6+$BI220&amp;"日～"&amp;$BI220&amp;"日"))</f>
        <v>前２８日～４日</v>
      </c>
      <c r="AI222" s="45" t="str">
        <f>DBCS($BI220+1&amp;"日～"&amp;$BI220+7&amp;"日")</f>
        <v>５日～１１日</v>
      </c>
      <c r="AJ222" s="45" t="str">
        <f>DBCS($BI220+8&amp;"日～"&amp;$BI220+14&amp;"日")</f>
        <v>１２日～１８日</v>
      </c>
      <c r="AK222" s="45" t="str">
        <f>DBCS($BI220+15&amp;"日～"&amp;$BI220+21&amp;"日")</f>
        <v>１９日～２５日</v>
      </c>
      <c r="AL222" s="46" t="str">
        <f>IF(AND(BI220=7,BI223=0),"-",IF($BI225=3,"-",DBCS($BI220+22&amp;"日～"&amp;$BI220+28&amp;"日")))</f>
        <v>-</v>
      </c>
      <c r="AM222" s="177"/>
      <c r="AN222" s="178"/>
      <c r="AO222" s="179"/>
      <c r="AP222" s="182"/>
      <c r="AQ222" s="185"/>
      <c r="AR222" s="39">
        <f>COUNTIF(C223:AG224,"外")</f>
        <v>0</v>
      </c>
      <c r="AS222" s="40">
        <f ca="1">COUNTIF(OFFSET(C223,0,MAX(5-WEEKDAY(C218,3),0),1,MIN(7-WEEKDAY(C218,3),2)),"外")+COUNTIF(OFFSET(C223,0,MAX(5-WEEKDAY(C218,3),0)+7,1,2),"外")+COUNTIF(OFFSET(C223,0,MAX(5-WEEKDAY(C218,3),0)+14,1,2),"外")+COUNTIF(OFFSET(C223,0,MAX(5-WEEKDAY(C218,3),0)+21,1,2),"外")+IF(BI222-BI220&lt;27,0,COUNTIF(OFFSET(C223,0,BI220+26,1,MIN(7-BI223,2)),"外"))</f>
        <v>0</v>
      </c>
      <c r="AT222" s="186"/>
      <c r="AU222" s="156"/>
      <c r="AV222" s="170"/>
      <c r="AW222" s="156"/>
      <c r="AX222" s="170"/>
      <c r="AY222" s="170"/>
      <c r="AZ222" s="170"/>
      <c r="BA222" s="170"/>
      <c r="BB222" s="170"/>
      <c r="BC222" s="125"/>
      <c r="BD222" s="175"/>
      <c r="BE222" s="175"/>
      <c r="BF222" s="125"/>
      <c r="BG222" s="125"/>
      <c r="BH222" s="47" t="s">
        <v>109</v>
      </c>
      <c r="BI222" s="48">
        <f>DAY(EOMONTH(C218,0))</f>
        <v>31</v>
      </c>
      <c r="BJ222" s="125"/>
      <c r="BK222" s="125"/>
    </row>
    <row r="223" spans="1:63" ht="26.45" customHeight="1" outlineLevel="1">
      <c r="A223" s="52"/>
      <c r="B223" s="161" t="s">
        <v>88</v>
      </c>
      <c r="C223" s="123"/>
      <c r="D223" s="123"/>
      <c r="E223" s="123"/>
      <c r="F223" s="123"/>
      <c r="G223" s="123"/>
      <c r="H223" s="123"/>
      <c r="I223" s="123"/>
      <c r="J223" s="123"/>
      <c r="K223" s="123"/>
      <c r="L223" s="123"/>
      <c r="M223" s="123"/>
      <c r="N223" s="123"/>
      <c r="O223" s="123"/>
      <c r="P223" s="123"/>
      <c r="Q223" s="123"/>
      <c r="R223" s="123"/>
      <c r="S223" s="123"/>
      <c r="T223" s="123"/>
      <c r="U223" s="123"/>
      <c r="V223" s="123"/>
      <c r="W223" s="123"/>
      <c r="X223" s="123"/>
      <c r="Y223" s="123"/>
      <c r="Z223" s="123"/>
      <c r="AA223" s="123"/>
      <c r="AB223" s="123"/>
      <c r="AC223" s="123"/>
      <c r="AD223" s="123"/>
      <c r="AE223" s="123"/>
      <c r="AF223" s="123"/>
      <c r="AG223" s="225"/>
      <c r="AH223" s="53">
        <f ca="1">IF(BI220=7,COUNTIF(OFFSET($C223,0,0,1,$BI220),"○")+COUNTIF(OFFSET($C223,0,$BI220,1,7),"●"),COUNTIF(OFFSET($C223,0,0,1,$BI220),"○")+COUNTIF(OFFSET($C223,-10,DAY(EOMONTH(C218-1,0))-7+BI220,1,7-$BI220),"○")+COUNTIF(OFFSET(C223,0,BI220,1,7),"●"))</f>
        <v>0</v>
      </c>
      <c r="AI223" s="54">
        <f ca="1">COUNTIF(OFFSET($C223,0,$BI220,1,7),"○")+COUNTIF(OFFSET($C223,0,$BI220+7,1,7),"●")</f>
        <v>0</v>
      </c>
      <c r="AJ223" s="54">
        <f ca="1">COUNTIF(OFFSET($C223,0,$BI220+7,1,7),"○")+COUNTIF(OFFSET($C223,0,$BI220+14,1,7),"●")</f>
        <v>0</v>
      </c>
      <c r="AK223" s="54">
        <f ca="1">IF(BI225=3,COUNTIF(OFFSET($C223,0,$BI220+14,1,7),"○")+IFERROR(COUNTIF(OFFSET(C223,0,BI220+21,1,BI223),"●"),0)+COUNTIF(OFFSET(C223,10,0,1,7-BI223),"●"),COUNTIF(OFFSET($C223,0,$BI220+14,1,7),"○")+COUNTIF(OFFSET($C223,0,$BI220+21,1,7),"●"))</f>
        <v>0</v>
      </c>
      <c r="AL223" s="55" t="str">
        <f ca="1">IF((BI225+SIGN(BI220))&lt;5,"-",IF(BI223=0,COUNTIF(OFFSET(C223,0,BI220+21,1,7),"○")+COUNTIF(OFFSET(C223,10,0,1,7-BI223),"●"),COUNTIF(OFFSET(C223,0,BI220+21,1,7),"○")+COUNTIF(OFFSET(C223,0,BI220+28,1,BI223),"●")+COUNTIF(OFFSET(C223,10,1,7-BI223,),"●")))</f>
        <v>-</v>
      </c>
      <c r="AM223" s="145">
        <f>AY220</f>
        <v>0</v>
      </c>
      <c r="AN223" s="147">
        <f>IF(AU220=0,"対象外",AM223/AU220)</f>
        <v>0</v>
      </c>
      <c r="AO223" s="149" t="str">
        <f ca="1">IF(AU220=0,"対象外",IF(AM223/AU220&gt;=0.285,"達成",IF(AM223&gt;=BF223,"達成※","未")))</f>
        <v>未</v>
      </c>
      <c r="AP223" s="151">
        <f>AZ220</f>
        <v>38</v>
      </c>
      <c r="AQ223" s="153">
        <f>IFERROR(AP223/AV220,"")</f>
        <v>6.1389337641357025E-2</v>
      </c>
      <c r="AR223" s="39" t="s">
        <v>85</v>
      </c>
      <c r="AS223" s="40" t="s">
        <v>85</v>
      </c>
      <c r="AT223" s="186"/>
      <c r="AU223" s="156"/>
      <c r="AV223" s="170"/>
      <c r="AW223" s="156"/>
      <c r="AX223" s="170"/>
      <c r="AY223" s="170"/>
      <c r="AZ223" s="170"/>
      <c r="BA223" s="170"/>
      <c r="BB223" s="170"/>
      <c r="BC223" s="125"/>
      <c r="BD223" s="175"/>
      <c r="BE223" s="175"/>
      <c r="BF223" s="125" t="str">
        <f ca="1">IF(OR(BD221/AU220&lt;0.285,BD221=0),BD221,"-")</f>
        <v>-</v>
      </c>
      <c r="BG223" s="174" t="str">
        <f ca="1">IF(OR(BE221/AW220&lt;0.285,BE221=0),BE221,"-")</f>
        <v>-</v>
      </c>
      <c r="BH223" s="56" t="s">
        <v>110</v>
      </c>
      <c r="BI223" s="57">
        <f>MOD(BI222-BI220,7)</f>
        <v>6</v>
      </c>
      <c r="BJ223" s="125"/>
      <c r="BK223" s="125"/>
    </row>
    <row r="224" spans="1:63" ht="12.95" customHeight="1" outlineLevel="1">
      <c r="A224" s="52"/>
      <c r="B224" s="161"/>
      <c r="C224" s="123"/>
      <c r="D224" s="123"/>
      <c r="E224" s="123"/>
      <c r="F224" s="123"/>
      <c r="G224" s="123"/>
      <c r="H224" s="123"/>
      <c r="I224" s="123"/>
      <c r="J224" s="123"/>
      <c r="K224" s="123"/>
      <c r="L224" s="123"/>
      <c r="M224" s="123"/>
      <c r="N224" s="123"/>
      <c r="O224" s="123"/>
      <c r="P224" s="123"/>
      <c r="Q224" s="123"/>
      <c r="R224" s="123"/>
      <c r="S224" s="123"/>
      <c r="T224" s="123"/>
      <c r="U224" s="123"/>
      <c r="V224" s="123"/>
      <c r="W224" s="123"/>
      <c r="X224" s="123"/>
      <c r="Y224" s="123"/>
      <c r="Z224" s="123"/>
      <c r="AA224" s="123"/>
      <c r="AB224" s="123"/>
      <c r="AC224" s="123"/>
      <c r="AD224" s="123"/>
      <c r="AE224" s="123"/>
      <c r="AF224" s="123"/>
      <c r="AG224" s="225"/>
      <c r="AH224" s="58" t="str">
        <f ca="1">IF(BI220=1,
IF((2-COUNTIF(OFFSET(C223,0,0,1,1),"外")-COUNTIF(OFFSET(C223,-10,BI212-1),"外"))&lt;=AH223,"達成","未"),
IF((2-COUNTIF(OFFSET(C223,0,MAX(5-WEEKDAY(C218,3),0),1,2),"外"))&lt;=AH223,"達成","未"))</f>
        <v>未</v>
      </c>
      <c r="AI224" s="54" t="str">
        <f ca="1">IF((2-COUNTIF(OFFSET($C223,0,$BI220+5,1,2),"外"))&lt;=AI223,"達成","未")</f>
        <v>未</v>
      </c>
      <c r="AJ224" s="54" t="str">
        <f ca="1">IF((2-COUNTIF(OFFSET($C223,0,$BI220+12,1,2),"外"))&lt;=AJ223,"達成","未")</f>
        <v>未</v>
      </c>
      <c r="AK224" s="54" t="str">
        <f ca="1">IF((2-COUNTIF(OFFSET($C223,0,$BI220+19,1,2),"外"))&lt;=AK223,"達成","未")</f>
        <v>未</v>
      </c>
      <c r="AL224" s="55" t="str">
        <f ca="1">IF((BI225+SIGN(BI220))&lt;5,"-",IF((2-COUNTIF(OFFSET($C223,0,$BI220+26,1,2),"外"))&lt;=AL223,"達成","未"))</f>
        <v>-</v>
      </c>
      <c r="AM224" s="163"/>
      <c r="AN224" s="164"/>
      <c r="AO224" s="165"/>
      <c r="AP224" s="166"/>
      <c r="AQ224" s="187"/>
      <c r="AR224" s="188">
        <f>COUNTIF(C225:AG226,"外")</f>
        <v>0</v>
      </c>
      <c r="AS224" s="190">
        <f ca="1">COUNTIF(OFFSET(C225,0,MAX(5-WEEKDAY(C218,3),0),1,MIN(7-WEEKDAY(C218,3),2)),"外")+COUNTIF(OFFSET(C225,0,MAX(5-WEEKDAY(C218,3),0)+7,1,2),"外")+COUNTIF(OFFSET(C225,0,MAX(5-WEEKDAY(C218,3),0)+14,1,2),"外")+COUNTIF(OFFSET(C225,0,MAX(5-WEEKDAY(C218,3),0)+21,1,2),"外")+IF(BI222-BI220&lt;27,0,COUNTIF(OFFSET(C225,0,BI220+26,1,MIN(7-BI223,2)),"外"))</f>
        <v>0</v>
      </c>
      <c r="AT224" s="186"/>
      <c r="AU224" s="156"/>
      <c r="AV224" s="170"/>
      <c r="AW224" s="156"/>
      <c r="AX224" s="170"/>
      <c r="AY224" s="170"/>
      <c r="AZ224" s="170"/>
      <c r="BA224" s="170"/>
      <c r="BB224" s="170"/>
      <c r="BC224" s="125"/>
      <c r="BD224" s="175"/>
      <c r="BE224" s="175"/>
      <c r="BF224" s="125"/>
      <c r="BG224" s="175"/>
      <c r="BH224" s="59" t="s">
        <v>112</v>
      </c>
      <c r="BI224" s="57">
        <f>SIGN(BI220)+SIGN(BI223)+BI225</f>
        <v>5</v>
      </c>
      <c r="BJ224" s="125"/>
      <c r="BK224" s="125"/>
    </row>
    <row r="225" spans="1:63" ht="26.45" customHeight="1" outlineLevel="1">
      <c r="A225" s="52"/>
      <c r="B225" s="161" t="s">
        <v>137</v>
      </c>
      <c r="C225" s="123"/>
      <c r="D225" s="123"/>
      <c r="E225" s="123"/>
      <c r="F225" s="123"/>
      <c r="G225" s="123"/>
      <c r="H225" s="123"/>
      <c r="I225" s="123"/>
      <c r="J225" s="123"/>
      <c r="K225" s="123"/>
      <c r="L225" s="123"/>
      <c r="M225" s="123"/>
      <c r="N225" s="123"/>
      <c r="O225" s="123"/>
      <c r="P225" s="123"/>
      <c r="Q225" s="123"/>
      <c r="R225" s="123"/>
      <c r="S225" s="123"/>
      <c r="T225" s="123"/>
      <c r="U225" s="123"/>
      <c r="V225" s="123"/>
      <c r="W225" s="123"/>
      <c r="X225" s="123"/>
      <c r="Y225" s="123"/>
      <c r="Z225" s="123"/>
      <c r="AA225" s="123"/>
      <c r="AB225" s="123"/>
      <c r="AC225" s="123"/>
      <c r="AD225" s="123"/>
      <c r="AE225" s="123"/>
      <c r="AF225" s="123"/>
      <c r="AG225" s="225"/>
      <c r="AH225" s="53">
        <f ca="1">IF(BI220=7,COUNTIF(OFFSET($C225,0,0,1,$BI220),"○")+COUNTIF(OFFSET($C225,0,$BI220,1,7),"●"),COUNTIF(OFFSET($C225,0,0,1,$BI220),"○")+COUNTIF(OFFSET($C225,-10,DAY(EOMONTH(C218-1,0))-7+BI220,1,7-$BI220),"○")+COUNTIF(OFFSET(C225,0,BI220,1,7),"●"))</f>
        <v>0</v>
      </c>
      <c r="AI225" s="60">
        <f ca="1">COUNTIF(OFFSET($C225,0,$BI220,1,7),"○")+COUNTIF(OFFSET($C225,0,$BI220+7,1,7),"●")</f>
        <v>0</v>
      </c>
      <c r="AJ225" s="60">
        <f ca="1">COUNTIF(OFFSET($C225,0,$BI220+7,1,7),"○")+COUNTIF(OFFSET($C225,0,$BI220+14,1,7),"●")</f>
        <v>0</v>
      </c>
      <c r="AK225" s="60">
        <f ca="1">IF(BI225=3,COUNTIF(OFFSET($C225,0,$BI220+14,1,7),"○")+IFERROR(COUNTIF(OFFSET(C225,0,BI220+21,1,BI223),"●"),0)+COUNTIF(OFFSET(C225,10,0,1,7-BI223),"●"),COUNTIF(OFFSET($C225,0,$BI220+14,1,7),"○")+COUNTIF(OFFSET($C225,0,$BI220+21,1,7),"●"))</f>
        <v>0</v>
      </c>
      <c r="AL225" s="61" t="str">
        <f ca="1">IF((BI225+SIGN(BI220))&lt;5,"-",IF(BI223=0,COUNTIF(OFFSET(C225,0,BI220+21,1,7),"○")+COUNTIF(OFFSET(C225,10,0,1,7-BI223),"●"),COUNTIF(OFFSET(C225,0,BI220+21,1,7),"○")+COUNTIF(OFFSET(C225,0,BI220+28,1,BI223),"●")+COUNTIF(OFFSET(C225,10,1,7-BI223,),"●")))</f>
        <v>-</v>
      </c>
      <c r="AM225" s="145">
        <f>BA220</f>
        <v>0</v>
      </c>
      <c r="AN225" s="147">
        <f>IF(AW220=0,"対象外",AM225/AW220)</f>
        <v>0</v>
      </c>
      <c r="AO225" s="149" t="str">
        <f ca="1">IF(AW220=0,"対象外",IF(AM225/AW220&gt;=0.285,"達成",IF(AM225&gt;=BG223,"達成※","未")))</f>
        <v>未</v>
      </c>
      <c r="AP225" s="151">
        <f>BB220</f>
        <v>38</v>
      </c>
      <c r="AQ225" s="153">
        <f>IFERROR(AP225/AX220,"")</f>
        <v>6.1389337641357025E-2</v>
      </c>
      <c r="AR225" s="189"/>
      <c r="AS225" s="191"/>
      <c r="AT225" s="186"/>
      <c r="AU225" s="157"/>
      <c r="AV225" s="170"/>
      <c r="AW225" s="157"/>
      <c r="AX225" s="170"/>
      <c r="AY225" s="170"/>
      <c r="AZ225" s="170"/>
      <c r="BA225" s="170"/>
      <c r="BB225" s="170"/>
      <c r="BC225" s="125"/>
      <c r="BD225" s="176"/>
      <c r="BE225" s="176"/>
      <c r="BF225" s="125"/>
      <c r="BG225" s="176"/>
      <c r="BH225" s="63" t="s">
        <v>111</v>
      </c>
      <c r="BI225" s="64">
        <f>ROUNDDOWN((BI222-BI220)/7,0)</f>
        <v>3</v>
      </c>
      <c r="BJ225" s="125"/>
      <c r="BK225" s="125"/>
    </row>
    <row r="226" spans="1:63" ht="14.25" outlineLevel="1" thickBot="1">
      <c r="A226" s="52"/>
      <c r="B226" s="162"/>
      <c r="C226" s="142"/>
      <c r="D226" s="142"/>
      <c r="E226" s="142"/>
      <c r="F226" s="142"/>
      <c r="G226" s="142"/>
      <c r="H226" s="142"/>
      <c r="I226" s="142"/>
      <c r="J226" s="142"/>
      <c r="K226" s="142"/>
      <c r="L226" s="142"/>
      <c r="M226" s="142"/>
      <c r="N226" s="142"/>
      <c r="O226" s="142"/>
      <c r="P226" s="142"/>
      <c r="Q226" s="142"/>
      <c r="R226" s="142"/>
      <c r="S226" s="142"/>
      <c r="T226" s="142"/>
      <c r="U226" s="142"/>
      <c r="V226" s="142"/>
      <c r="W226" s="142"/>
      <c r="X226" s="142"/>
      <c r="Y226" s="142"/>
      <c r="Z226" s="142"/>
      <c r="AA226" s="142"/>
      <c r="AB226" s="142"/>
      <c r="AC226" s="142"/>
      <c r="AD226" s="142"/>
      <c r="AE226" s="142"/>
      <c r="AF226" s="142"/>
      <c r="AG226" s="226"/>
      <c r="AH226" s="77" t="str">
        <f ca="1">IF(BI220=1,
IF((2-COUNTIF(OFFSET(C225,0,0,1,1),"外")-COUNTIF(OFFSET(C225,-10,BI212-1),"外"))&lt;=AH225,"達成","未"),
IF((2-COUNTIF(OFFSET(C225,0,MAX(5-WEEKDAY(C218,3),0),1,2),"外"))&lt;=AH225,"達成","未"))</f>
        <v>未</v>
      </c>
      <c r="AI226" s="66" t="str">
        <f ca="1">IF((2-COUNTIF(OFFSET($C225,0,$BI220+5,1,2),"外"))&lt;=AI225,"達成","未")</f>
        <v>未</v>
      </c>
      <c r="AJ226" s="66" t="str">
        <f ca="1">IF((2-COUNTIF(OFFSET($C225,0,$BI220+12,1,2),"外"))&lt;=AJ225,"達成","未")</f>
        <v>未</v>
      </c>
      <c r="AK226" s="66" t="str">
        <f ca="1">IF((2-COUNTIF(OFFSET($C225,0,$BI220+19,1,2),"外"))&lt;=AK225,"達成","未")</f>
        <v>未</v>
      </c>
      <c r="AL226" s="67" t="str">
        <f ca="1">IF((BI225+SIGN(BI220))&lt;5,"-",IF((2-COUNTIF(OFFSET($C225,0,$BI220+26,1,2),"外"))&lt;=AL225,"達成","未"))</f>
        <v>-</v>
      </c>
      <c r="AM226" s="146"/>
      <c r="AN226" s="148"/>
      <c r="AO226" s="150"/>
      <c r="AP226" s="152"/>
      <c r="AQ226" s="154"/>
      <c r="AR226" s="68"/>
      <c r="AS226" s="68"/>
      <c r="AT226" s="22"/>
      <c r="AU226" s="22"/>
      <c r="AV226" s="22"/>
      <c r="AW226" s="22"/>
      <c r="AX226" s="22"/>
      <c r="AY226" s="22"/>
      <c r="AZ226" s="22"/>
      <c r="BA226" s="22"/>
      <c r="BB226" s="22"/>
      <c r="BC226" s="69"/>
      <c r="BD226" s="69"/>
      <c r="BE226" s="69"/>
      <c r="BF226" s="69"/>
      <c r="BG226" s="69"/>
      <c r="BH226" s="69"/>
      <c r="BI226" s="69"/>
      <c r="BJ226" s="69"/>
      <c r="BK226" s="18"/>
    </row>
    <row r="227" spans="1:63" ht="14.25" outlineLevel="1" thickBot="1">
      <c r="A227" s="12"/>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Z227" s="16"/>
      <c r="BA227" s="16"/>
      <c r="BB227" s="16"/>
    </row>
    <row r="228" spans="1:63" ht="12.95" customHeight="1" outlineLevel="1">
      <c r="A228" s="12"/>
      <c r="B228" s="29" t="s">
        <v>0</v>
      </c>
      <c r="C228" s="207">
        <f>DATE(YEAR(C218),MONTH(C218)+1,DAY(C218))</f>
        <v>46600</v>
      </c>
      <c r="D228" s="207"/>
      <c r="E228" s="207"/>
      <c r="F228" s="207"/>
      <c r="G228" s="207"/>
      <c r="H228" s="207"/>
      <c r="I228" s="207"/>
      <c r="J228" s="207"/>
      <c r="K228" s="207"/>
      <c r="L228" s="207"/>
      <c r="M228" s="207"/>
      <c r="N228" s="207"/>
      <c r="O228" s="207"/>
      <c r="P228" s="207"/>
      <c r="Q228" s="207"/>
      <c r="R228" s="207"/>
      <c r="S228" s="207"/>
      <c r="T228" s="207"/>
      <c r="U228" s="207"/>
      <c r="V228" s="207"/>
      <c r="W228" s="207"/>
      <c r="X228" s="207"/>
      <c r="Y228" s="207"/>
      <c r="Z228" s="207"/>
      <c r="AA228" s="207"/>
      <c r="AB228" s="207"/>
      <c r="AC228" s="207"/>
      <c r="AD228" s="207"/>
      <c r="AE228" s="207"/>
      <c r="AF228" s="207"/>
      <c r="AG228" s="208"/>
      <c r="AH228" s="256" t="s">
        <v>135</v>
      </c>
      <c r="AI228" s="257"/>
      <c r="AJ228" s="257"/>
      <c r="AK228" s="257"/>
      <c r="AL228" s="258"/>
      <c r="AM228" s="215" t="s">
        <v>50</v>
      </c>
      <c r="AN228" s="216"/>
      <c r="AO228" s="217"/>
      <c r="AP228" s="221" t="s">
        <v>11</v>
      </c>
      <c r="AQ228" s="222"/>
      <c r="AR228" s="199" t="s">
        <v>113</v>
      </c>
      <c r="AS228" s="202" t="s">
        <v>114</v>
      </c>
      <c r="AT228" s="205" t="s">
        <v>15</v>
      </c>
      <c r="AU228" s="155" t="s">
        <v>115</v>
      </c>
      <c r="AV228" s="197" t="s">
        <v>116</v>
      </c>
      <c r="AW228" s="155" t="s">
        <v>118</v>
      </c>
      <c r="AX228" s="197" t="s">
        <v>117</v>
      </c>
      <c r="AY228" s="155" t="s">
        <v>80</v>
      </c>
      <c r="AZ228" s="155" t="s">
        <v>81</v>
      </c>
      <c r="BA228" s="30" t="s">
        <v>82</v>
      </c>
      <c r="BB228" s="30" t="s">
        <v>83</v>
      </c>
      <c r="BC228" s="170" t="s">
        <v>52</v>
      </c>
      <c r="BD228" s="197" t="s">
        <v>119</v>
      </c>
      <c r="BE228" s="197" t="s">
        <v>120</v>
      </c>
      <c r="BF228" s="170" t="s">
        <v>121</v>
      </c>
      <c r="BG228" s="170" t="s">
        <v>122</v>
      </c>
      <c r="BH228" s="31"/>
      <c r="BI228" s="192" t="s">
        <v>100</v>
      </c>
      <c r="BJ228" s="170" t="s">
        <v>61</v>
      </c>
      <c r="BK228" s="125" t="s">
        <v>89</v>
      </c>
    </row>
    <row r="229" spans="1:63" outlineLevel="1">
      <c r="A229" s="12"/>
      <c r="B229" s="32" t="s">
        <v>1</v>
      </c>
      <c r="C229" s="33">
        <f>DATE(YEAR(C228),MONTH(C228),DAY(C228))</f>
        <v>46600</v>
      </c>
      <c r="D229" s="33">
        <f>IF(MONTH(DATE(YEAR(C229),MONTH(C229),DAY(C229)+1))=MONTH($C228),DATE(YEAR(C229),MONTH(C229),DAY(C229)+1),"")</f>
        <v>46601</v>
      </c>
      <c r="E229" s="33">
        <f t="shared" ref="E229:AG229" si="45">IF(MONTH(DATE(YEAR(D229),MONTH(D229),DAY(D229)+1))=MONTH($C228),DATE(YEAR(D229),MONTH(D229),DAY(D229)+1),"")</f>
        <v>46602</v>
      </c>
      <c r="F229" s="33">
        <f t="shared" si="45"/>
        <v>46603</v>
      </c>
      <c r="G229" s="33">
        <f t="shared" si="45"/>
        <v>46604</v>
      </c>
      <c r="H229" s="33">
        <f t="shared" si="45"/>
        <v>46605</v>
      </c>
      <c r="I229" s="33">
        <f t="shared" si="45"/>
        <v>46606</v>
      </c>
      <c r="J229" s="33">
        <f t="shared" si="45"/>
        <v>46607</v>
      </c>
      <c r="K229" s="33">
        <f t="shared" si="45"/>
        <v>46608</v>
      </c>
      <c r="L229" s="33">
        <f t="shared" si="45"/>
        <v>46609</v>
      </c>
      <c r="M229" s="33">
        <f t="shared" si="45"/>
        <v>46610</v>
      </c>
      <c r="N229" s="33">
        <f t="shared" si="45"/>
        <v>46611</v>
      </c>
      <c r="O229" s="33">
        <f t="shared" si="45"/>
        <v>46612</v>
      </c>
      <c r="P229" s="33">
        <f t="shared" si="45"/>
        <v>46613</v>
      </c>
      <c r="Q229" s="33">
        <f t="shared" si="45"/>
        <v>46614</v>
      </c>
      <c r="R229" s="33">
        <f t="shared" si="45"/>
        <v>46615</v>
      </c>
      <c r="S229" s="33">
        <f t="shared" si="45"/>
        <v>46616</v>
      </c>
      <c r="T229" s="33">
        <f t="shared" si="45"/>
        <v>46617</v>
      </c>
      <c r="U229" s="33">
        <f t="shared" si="45"/>
        <v>46618</v>
      </c>
      <c r="V229" s="33">
        <f t="shared" si="45"/>
        <v>46619</v>
      </c>
      <c r="W229" s="33">
        <f t="shared" si="45"/>
        <v>46620</v>
      </c>
      <c r="X229" s="33">
        <f t="shared" si="45"/>
        <v>46621</v>
      </c>
      <c r="Y229" s="33">
        <f t="shared" si="45"/>
        <v>46622</v>
      </c>
      <c r="Z229" s="33">
        <f t="shared" si="45"/>
        <v>46623</v>
      </c>
      <c r="AA229" s="33">
        <f t="shared" si="45"/>
        <v>46624</v>
      </c>
      <c r="AB229" s="33">
        <f t="shared" si="45"/>
        <v>46625</v>
      </c>
      <c r="AC229" s="33">
        <f t="shared" si="45"/>
        <v>46626</v>
      </c>
      <c r="AD229" s="33">
        <f t="shared" si="45"/>
        <v>46627</v>
      </c>
      <c r="AE229" s="33">
        <f t="shared" si="45"/>
        <v>46628</v>
      </c>
      <c r="AF229" s="33">
        <f t="shared" si="45"/>
        <v>46629</v>
      </c>
      <c r="AG229" s="74">
        <f t="shared" si="45"/>
        <v>46630</v>
      </c>
      <c r="AH229" s="259"/>
      <c r="AI229" s="260"/>
      <c r="AJ229" s="260"/>
      <c r="AK229" s="260"/>
      <c r="AL229" s="261"/>
      <c r="AM229" s="218"/>
      <c r="AN229" s="219"/>
      <c r="AO229" s="220"/>
      <c r="AP229" s="223"/>
      <c r="AQ229" s="224"/>
      <c r="AR229" s="200"/>
      <c r="AS229" s="203"/>
      <c r="AT229" s="206"/>
      <c r="AU229" s="157"/>
      <c r="AV229" s="137"/>
      <c r="AW229" s="157"/>
      <c r="AX229" s="137"/>
      <c r="AY229" s="157"/>
      <c r="AZ229" s="157"/>
      <c r="BA229" s="35" t="s">
        <v>78</v>
      </c>
      <c r="BB229" s="35" t="s">
        <v>79</v>
      </c>
      <c r="BC229" s="170"/>
      <c r="BD229" s="198"/>
      <c r="BE229" s="198"/>
      <c r="BF229" s="125"/>
      <c r="BG229" s="125"/>
      <c r="BH229" s="36"/>
      <c r="BI229" s="193"/>
      <c r="BJ229" s="170"/>
      <c r="BK229" s="125"/>
    </row>
    <row r="230" spans="1:63" ht="12.95" customHeight="1" outlineLevel="1">
      <c r="A230" s="12"/>
      <c r="B230" s="32" t="s">
        <v>2</v>
      </c>
      <c r="C230" s="37" t="str">
        <f t="shared" ref="C230:AG230" si="46">TEXT(C229,"aaa")</f>
        <v>日</v>
      </c>
      <c r="D230" s="37" t="str">
        <f t="shared" si="46"/>
        <v>月</v>
      </c>
      <c r="E230" s="37" t="str">
        <f t="shared" si="46"/>
        <v>火</v>
      </c>
      <c r="F230" s="37" t="str">
        <f t="shared" si="46"/>
        <v>水</v>
      </c>
      <c r="G230" s="37" t="str">
        <f t="shared" si="46"/>
        <v>木</v>
      </c>
      <c r="H230" s="37" t="str">
        <f t="shared" si="46"/>
        <v>金</v>
      </c>
      <c r="I230" s="37" t="str">
        <f t="shared" si="46"/>
        <v>土</v>
      </c>
      <c r="J230" s="37" t="str">
        <f t="shared" si="46"/>
        <v>日</v>
      </c>
      <c r="K230" s="37" t="str">
        <f t="shared" si="46"/>
        <v>月</v>
      </c>
      <c r="L230" s="37" t="str">
        <f t="shared" si="46"/>
        <v>火</v>
      </c>
      <c r="M230" s="37" t="str">
        <f t="shared" si="46"/>
        <v>水</v>
      </c>
      <c r="N230" s="37" t="str">
        <f t="shared" si="46"/>
        <v>木</v>
      </c>
      <c r="O230" s="37" t="str">
        <f t="shared" si="46"/>
        <v>金</v>
      </c>
      <c r="P230" s="37" t="str">
        <f t="shared" si="46"/>
        <v>土</v>
      </c>
      <c r="Q230" s="37" t="str">
        <f t="shared" si="46"/>
        <v>日</v>
      </c>
      <c r="R230" s="37" t="str">
        <f t="shared" si="46"/>
        <v>月</v>
      </c>
      <c r="S230" s="37" t="str">
        <f t="shared" si="46"/>
        <v>火</v>
      </c>
      <c r="T230" s="37" t="str">
        <f t="shared" si="46"/>
        <v>水</v>
      </c>
      <c r="U230" s="37" t="str">
        <f t="shared" si="46"/>
        <v>木</v>
      </c>
      <c r="V230" s="37" t="str">
        <f t="shared" si="46"/>
        <v>金</v>
      </c>
      <c r="W230" s="37" t="str">
        <f t="shared" si="46"/>
        <v>土</v>
      </c>
      <c r="X230" s="37" t="str">
        <f t="shared" si="46"/>
        <v>日</v>
      </c>
      <c r="Y230" s="37" t="str">
        <f t="shared" si="46"/>
        <v>月</v>
      </c>
      <c r="Z230" s="37" t="str">
        <f t="shared" si="46"/>
        <v>火</v>
      </c>
      <c r="AA230" s="37" t="str">
        <f t="shared" si="46"/>
        <v>水</v>
      </c>
      <c r="AB230" s="37" t="str">
        <f t="shared" si="46"/>
        <v>木</v>
      </c>
      <c r="AC230" s="37" t="str">
        <f t="shared" si="46"/>
        <v>金</v>
      </c>
      <c r="AD230" s="37" t="str">
        <f t="shared" si="46"/>
        <v>土</v>
      </c>
      <c r="AE230" s="37" t="str">
        <f t="shared" si="46"/>
        <v>日</v>
      </c>
      <c r="AF230" s="37" t="str">
        <f t="shared" si="46"/>
        <v>月</v>
      </c>
      <c r="AG230" s="75" t="str">
        <f t="shared" si="46"/>
        <v>火</v>
      </c>
      <c r="AH230" s="194" t="s">
        <v>90</v>
      </c>
      <c r="AI230" s="195" t="s">
        <v>91</v>
      </c>
      <c r="AJ230" s="195" t="s">
        <v>92</v>
      </c>
      <c r="AK230" s="195" t="s">
        <v>93</v>
      </c>
      <c r="AL230" s="196" t="s">
        <v>94</v>
      </c>
      <c r="AM230" s="177" t="s">
        <v>44</v>
      </c>
      <c r="AN230" s="178" t="s">
        <v>12</v>
      </c>
      <c r="AO230" s="179" t="s">
        <v>51</v>
      </c>
      <c r="AP230" s="180" t="s">
        <v>44</v>
      </c>
      <c r="AQ230" s="183" t="s">
        <v>13</v>
      </c>
      <c r="AR230" s="201"/>
      <c r="AS230" s="204"/>
      <c r="AT230" s="186">
        <f>COUNT(C229:AG229)</f>
        <v>31</v>
      </c>
      <c r="AU230" s="155">
        <f>AT230-AR232</f>
        <v>31</v>
      </c>
      <c r="AV230" s="170">
        <f>SUM(AU$8:AU233)</f>
        <v>650</v>
      </c>
      <c r="AW230" s="155">
        <f>AT230-AR234</f>
        <v>31</v>
      </c>
      <c r="AX230" s="170">
        <f>SUM(AW$8:AW233)</f>
        <v>650</v>
      </c>
      <c r="AY230" s="170">
        <f>COUNTIF(C233:AG233,"○")+COUNTIF(C233:AG233,"●")</f>
        <v>0</v>
      </c>
      <c r="AZ230" s="170">
        <f>SUM(AY$9:AY234)</f>
        <v>38</v>
      </c>
      <c r="BA230" s="170">
        <f>COUNTIF(C235:AG235,"○")+COUNTIF(C235:AG235,"●")</f>
        <v>0</v>
      </c>
      <c r="BB230" s="170">
        <f>SUM(BA$10:BA235)</f>
        <v>38</v>
      </c>
      <c r="BC230" s="125">
        <f>COUNTIF(C230:AG230,"土")+COUNTIF(C230:AG230,"日")</f>
        <v>9</v>
      </c>
      <c r="BD230" s="137"/>
      <c r="BE230" s="137"/>
      <c r="BF230" s="125" t="str">
        <f ca="1">IF(OR(BD231/AU230&lt;0.285,BD231=0),"特例","特例なし")</f>
        <v>特例なし</v>
      </c>
      <c r="BG230" s="125" t="str">
        <f ca="1">IF(OR(BE231/AW230&lt;0.285,BE231=0),"特例","特例なし")</f>
        <v>特例なし</v>
      </c>
      <c r="BH230" s="171" t="s">
        <v>108</v>
      </c>
      <c r="BI230" s="173">
        <f>ABS(IF(WEEKDAY(C228,3)=0,7,WEEKDAY(C228,3)-7))</f>
        <v>1</v>
      </c>
      <c r="BJ230" s="125">
        <f ca="1">IF($AO$340="計画",IF(AU230=0,1,IF(AO233="達成",1,IF(AO233="達成※",1,0))),IF(AW230=0,1,IF(AO235="達成",1,IF(AO235="達成※",1,0))))</f>
        <v>0</v>
      </c>
      <c r="BK230" s="125">
        <f ca="1">IF($AO$340="計画",IF(COUNTIF(AH234:AL234,"未")=0,1,0),IF(COUNTIF(AH236:AL236,"未")=0,1,0))</f>
        <v>0</v>
      </c>
    </row>
    <row r="231" spans="1:63" ht="28.5" outlineLevel="1">
      <c r="A231" s="12"/>
      <c r="B231" s="169" t="s">
        <v>3</v>
      </c>
      <c r="C231" s="167" t="str">
        <f>IFERROR(VLOOKUP(C229,祝日一覧!$A:$C,3,FALSE),"")</f>
        <v/>
      </c>
      <c r="D231" s="167" t="str">
        <f>IFERROR(VLOOKUP(D229,祝日一覧!$A:$C,3,FALSE),"")</f>
        <v/>
      </c>
      <c r="E231" s="167" t="str">
        <f>IFERROR(VLOOKUP(E229,祝日一覧!$A:$C,3,FALSE),"")</f>
        <v/>
      </c>
      <c r="F231" s="167" t="str">
        <f>IFERROR(VLOOKUP(F229,祝日一覧!$A:$C,3,FALSE),"")</f>
        <v/>
      </c>
      <c r="G231" s="167" t="str">
        <f>IFERROR(VLOOKUP(G229,祝日一覧!$A:$C,3,FALSE),"")</f>
        <v/>
      </c>
      <c r="H231" s="167" t="str">
        <f>IFERROR(VLOOKUP(H229,祝日一覧!$A:$C,3,FALSE),"")</f>
        <v/>
      </c>
      <c r="I231" s="167" t="str">
        <f>IFERROR(VLOOKUP(I229,祝日一覧!$A:$C,3,FALSE),"")</f>
        <v/>
      </c>
      <c r="J231" s="167" t="str">
        <f>IFERROR(VLOOKUP(J229,祝日一覧!$A:$C,3,FALSE),"")</f>
        <v/>
      </c>
      <c r="K231" s="167" t="str">
        <f>IFERROR(VLOOKUP(K229,祝日一覧!$A:$C,3,FALSE),"")</f>
        <v/>
      </c>
      <c r="L231" s="167" t="str">
        <f>IFERROR(VLOOKUP(L229,祝日一覧!$A:$C,3,FALSE),"")</f>
        <v/>
      </c>
      <c r="M231" s="167" t="str">
        <f>IFERROR(VLOOKUP(M229,祝日一覧!$A:$C,3,FALSE),"")</f>
        <v>山の日</v>
      </c>
      <c r="N231" s="167" t="str">
        <f>IFERROR(VLOOKUP(N229,祝日一覧!$A:$C,3,FALSE),"")</f>
        <v/>
      </c>
      <c r="O231" s="167" t="str">
        <f>IFERROR(VLOOKUP(O229,祝日一覧!$A:$C,3,FALSE),"")</f>
        <v/>
      </c>
      <c r="P231" s="167" t="str">
        <f>IFERROR(VLOOKUP(P229,祝日一覧!$A:$C,3,FALSE),"")</f>
        <v/>
      </c>
      <c r="Q231" s="167" t="str">
        <f>IFERROR(VLOOKUP(Q229,祝日一覧!$A:$C,3,FALSE),"")</f>
        <v/>
      </c>
      <c r="R231" s="167" t="str">
        <f>IFERROR(VLOOKUP(R229,祝日一覧!$A:$C,3,FALSE),"")</f>
        <v/>
      </c>
      <c r="S231" s="167" t="str">
        <f>IFERROR(VLOOKUP(S229,祝日一覧!$A:$C,3,FALSE),"")</f>
        <v/>
      </c>
      <c r="T231" s="167" t="str">
        <f>IFERROR(VLOOKUP(T229,祝日一覧!$A:$C,3,FALSE),"")</f>
        <v/>
      </c>
      <c r="U231" s="167" t="str">
        <f>IFERROR(VLOOKUP(U229,祝日一覧!$A:$C,3,FALSE),"")</f>
        <v/>
      </c>
      <c r="V231" s="167" t="str">
        <f>IFERROR(VLOOKUP(V229,祝日一覧!$A:$C,3,FALSE),"")</f>
        <v/>
      </c>
      <c r="W231" s="167" t="str">
        <f>IFERROR(VLOOKUP(W229,祝日一覧!$A:$C,3,FALSE),"")</f>
        <v/>
      </c>
      <c r="X231" s="167" t="str">
        <f>IFERROR(VLOOKUP(X229,祝日一覧!$A:$C,3,FALSE),"")</f>
        <v/>
      </c>
      <c r="Y231" s="167" t="str">
        <f>IFERROR(VLOOKUP(Y229,祝日一覧!$A:$C,3,FALSE),"")</f>
        <v/>
      </c>
      <c r="Z231" s="167" t="str">
        <f>IFERROR(VLOOKUP(Z229,祝日一覧!$A:$C,3,FALSE),"")</f>
        <v/>
      </c>
      <c r="AA231" s="167" t="str">
        <f>IFERROR(VLOOKUP(AA229,祝日一覧!$A:$C,3,FALSE),"")</f>
        <v/>
      </c>
      <c r="AB231" s="167" t="str">
        <f>IFERROR(VLOOKUP(AB229,祝日一覧!$A:$C,3,FALSE),"")</f>
        <v/>
      </c>
      <c r="AC231" s="167" t="str">
        <f>IFERROR(VLOOKUP(AC229,祝日一覧!$A:$C,3,FALSE),"")</f>
        <v/>
      </c>
      <c r="AD231" s="167" t="str">
        <f>IFERROR(VLOOKUP(AD229,祝日一覧!$A:$C,3,FALSE),"")</f>
        <v/>
      </c>
      <c r="AE231" s="167" t="str">
        <f>IFERROR(VLOOKUP(AE229,祝日一覧!$A:$C,3,FALSE),"")</f>
        <v/>
      </c>
      <c r="AF231" s="167" t="str">
        <f>IFERROR(VLOOKUP(AF229,祝日一覧!$A:$C,3,FALSE),"")</f>
        <v/>
      </c>
      <c r="AG231" s="168" t="str">
        <f>IFERROR(VLOOKUP(AG229,祝日一覧!$A:$C,3,FALSE),"")</f>
        <v/>
      </c>
      <c r="AH231" s="194"/>
      <c r="AI231" s="195"/>
      <c r="AJ231" s="195"/>
      <c r="AK231" s="195"/>
      <c r="AL231" s="196"/>
      <c r="AM231" s="177"/>
      <c r="AN231" s="178"/>
      <c r="AO231" s="179"/>
      <c r="AP231" s="181"/>
      <c r="AQ231" s="184"/>
      <c r="AR231" s="39" t="s">
        <v>84</v>
      </c>
      <c r="AS231" s="40" t="s">
        <v>84</v>
      </c>
      <c r="AT231" s="186"/>
      <c r="AU231" s="156"/>
      <c r="AV231" s="170"/>
      <c r="AW231" s="156"/>
      <c r="AX231" s="170"/>
      <c r="AY231" s="170"/>
      <c r="AZ231" s="170"/>
      <c r="BA231" s="170"/>
      <c r="BB231" s="170"/>
      <c r="BC231" s="125"/>
      <c r="BD231" s="174">
        <f ca="1">BC230-AS232</f>
        <v>9</v>
      </c>
      <c r="BE231" s="174">
        <f ca="1">BC230-AS234</f>
        <v>9</v>
      </c>
      <c r="BF231" s="125"/>
      <c r="BG231" s="125"/>
      <c r="BH231" s="172"/>
      <c r="BI231" s="173">
        <f>WEEKDAY(C227,3)</f>
        <v>5</v>
      </c>
      <c r="BJ231" s="125"/>
      <c r="BK231" s="125"/>
    </row>
    <row r="232" spans="1:63" ht="54" outlineLevel="1">
      <c r="A232" s="43"/>
      <c r="B232" s="169"/>
      <c r="C232" s="167"/>
      <c r="D232" s="167"/>
      <c r="E232" s="167"/>
      <c r="F232" s="167"/>
      <c r="G232" s="167"/>
      <c r="H232" s="167"/>
      <c r="I232" s="167"/>
      <c r="J232" s="167"/>
      <c r="K232" s="167"/>
      <c r="L232" s="167"/>
      <c r="M232" s="167"/>
      <c r="N232" s="167"/>
      <c r="O232" s="167"/>
      <c r="P232" s="167"/>
      <c r="Q232" s="167"/>
      <c r="R232" s="167"/>
      <c r="S232" s="167"/>
      <c r="T232" s="167"/>
      <c r="U232" s="167"/>
      <c r="V232" s="167"/>
      <c r="W232" s="167"/>
      <c r="X232" s="167"/>
      <c r="Y232" s="167"/>
      <c r="Z232" s="167"/>
      <c r="AA232" s="167"/>
      <c r="AB232" s="167"/>
      <c r="AC232" s="167"/>
      <c r="AD232" s="167"/>
      <c r="AE232" s="167"/>
      <c r="AF232" s="167"/>
      <c r="AG232" s="168"/>
      <c r="AH232" s="86" t="str">
        <f>IF($BI230=7,DBCS(1&amp;"日～"&amp;7&amp;"日"),DBCS("前"&amp;DAY(EOMONTH($C228-1,0))-6+$BI230&amp;"日～"&amp;$BI230&amp;"日"))</f>
        <v>前２６日～１日</v>
      </c>
      <c r="AI232" s="45" t="str">
        <f>DBCS($BI230+1&amp;"日～"&amp;$BI230+7&amp;"日")</f>
        <v>２日～８日</v>
      </c>
      <c r="AJ232" s="45" t="str">
        <f>DBCS($BI230+8&amp;"日～"&amp;$BI230+14&amp;"日")</f>
        <v>９日～１５日</v>
      </c>
      <c r="AK232" s="45" t="str">
        <f>DBCS($BI230+15&amp;"日～"&amp;$BI230+21&amp;"日")</f>
        <v>１６日～２２日</v>
      </c>
      <c r="AL232" s="46" t="str">
        <f>IF(AND(BI230=7,BI233=0),"-",IF($BI235=3,"-",DBCS($BI230+22&amp;"日～"&amp;$BI230+28&amp;"日")))</f>
        <v>２３日～２９日</v>
      </c>
      <c r="AM232" s="177"/>
      <c r="AN232" s="178"/>
      <c r="AO232" s="179"/>
      <c r="AP232" s="182"/>
      <c r="AQ232" s="185"/>
      <c r="AR232" s="39">
        <f>COUNTIF(C233:AG234,"外")</f>
        <v>0</v>
      </c>
      <c r="AS232" s="40">
        <f ca="1">COUNTIF(OFFSET(C233,0,MAX(5-WEEKDAY(C228,3),0),1,MIN(7-WEEKDAY(C228,3),2)),"外")+COUNTIF(OFFSET(C233,0,MAX(5-WEEKDAY(C228,3),0)+7,1,2),"外")+COUNTIF(OFFSET(C233,0,MAX(5-WEEKDAY(C228,3),0)+14,1,2),"外")+COUNTIF(OFFSET(C233,0,MAX(5-WEEKDAY(C228,3),0)+21,1,2),"外")+IF(BI232-BI230&lt;27,0,COUNTIF(OFFSET(C233,0,BI230+26,1,MIN(7-BI233,2)),"外"))</f>
        <v>0</v>
      </c>
      <c r="AT232" s="186"/>
      <c r="AU232" s="156"/>
      <c r="AV232" s="170"/>
      <c r="AW232" s="156"/>
      <c r="AX232" s="170"/>
      <c r="AY232" s="170"/>
      <c r="AZ232" s="170"/>
      <c r="BA232" s="170"/>
      <c r="BB232" s="170"/>
      <c r="BC232" s="125"/>
      <c r="BD232" s="175"/>
      <c r="BE232" s="175"/>
      <c r="BF232" s="125"/>
      <c r="BG232" s="125"/>
      <c r="BH232" s="47" t="s">
        <v>109</v>
      </c>
      <c r="BI232" s="48">
        <f>DAY(EOMONTH(C228,0))</f>
        <v>31</v>
      </c>
      <c r="BJ232" s="125"/>
      <c r="BK232" s="125"/>
    </row>
    <row r="233" spans="1:63" ht="26.45" customHeight="1" outlineLevel="1">
      <c r="A233" s="52"/>
      <c r="B233" s="161" t="s">
        <v>88</v>
      </c>
      <c r="C233" s="123"/>
      <c r="D233" s="123"/>
      <c r="E233" s="123"/>
      <c r="F233" s="123"/>
      <c r="G233" s="123"/>
      <c r="H233" s="123"/>
      <c r="I233" s="123"/>
      <c r="J233" s="123"/>
      <c r="K233" s="123"/>
      <c r="L233" s="123"/>
      <c r="M233" s="123"/>
      <c r="N233" s="123"/>
      <c r="O233" s="123"/>
      <c r="P233" s="123"/>
      <c r="Q233" s="123"/>
      <c r="R233" s="123"/>
      <c r="S233" s="123"/>
      <c r="T233" s="123"/>
      <c r="U233" s="123"/>
      <c r="V233" s="123"/>
      <c r="W233" s="123"/>
      <c r="X233" s="123"/>
      <c r="Y233" s="123"/>
      <c r="Z233" s="123"/>
      <c r="AA233" s="123"/>
      <c r="AB233" s="123"/>
      <c r="AC233" s="123"/>
      <c r="AD233" s="123"/>
      <c r="AE233" s="123"/>
      <c r="AF233" s="123"/>
      <c r="AG233" s="143"/>
      <c r="AH233" s="53">
        <f ca="1">IF(BI230=7,COUNTIF(OFFSET($C233,0,0,1,$BI230),"○")+COUNTIF(OFFSET($C233,0,$BI230,1,7),"●"),COUNTIF(OFFSET($C233,0,0,1,$BI230),"○")+COUNTIF(OFFSET($C233,-10,DAY(EOMONTH(C228-1,0))-7+BI230,1,7-$BI230),"○")+COUNTIF(OFFSET(C233,0,BI230,1,7),"●"))</f>
        <v>0</v>
      </c>
      <c r="AI233" s="54">
        <f ca="1">COUNTIF(OFFSET($C233,0,$BI230,1,7),"○")+COUNTIF(OFFSET($C233,0,$BI230+7,1,7),"●")</f>
        <v>0</v>
      </c>
      <c r="AJ233" s="54">
        <f ca="1">COUNTIF(OFFSET($C233,0,$BI230+7,1,7),"○")+COUNTIF(OFFSET($C233,0,$BI230+14,1,7),"●")</f>
        <v>0</v>
      </c>
      <c r="AK233" s="54">
        <f ca="1">IF(BI235=3,COUNTIF(OFFSET($C233,0,$BI230+14,1,7),"○")+IFERROR(COUNTIF(OFFSET(C233,0,BI230+21,1,BI233),"●"),0)+COUNTIF(OFFSET(C233,10,0,1,7-BI233),"●"),COUNTIF(OFFSET($C233,0,$BI230+14,1,7),"○")+COUNTIF(OFFSET($C233,0,$BI230+21,1,7),"●"))</f>
        <v>0</v>
      </c>
      <c r="AL233" s="55">
        <f ca="1">IF((BI235+SIGN(BI230))&lt;5,"-",IF(BI233=0,COUNTIF(OFFSET(C233,0,BI230+21,1,7),"○")+COUNTIF(OFFSET(C233,10,0,1,7-BI233),"●"),COUNTIF(OFFSET(C233,0,BI230+21,1,7),"○")+COUNTIF(OFFSET(C233,0,BI230+28,1,BI233),"●")+COUNTIF(OFFSET(C233,10,1,7-BI233,),"●")))</f>
        <v>0</v>
      </c>
      <c r="AM233" s="145">
        <f>AY230</f>
        <v>0</v>
      </c>
      <c r="AN233" s="147">
        <f>IF(AU230=0,"対象外",AM233/AU230)</f>
        <v>0</v>
      </c>
      <c r="AO233" s="149" t="str">
        <f ca="1">IF(AU230=0,"対象外",IF(AM233/AU230&gt;=0.285,"達成",IF(AM233&gt;=BF233,"達成※","未")))</f>
        <v>未</v>
      </c>
      <c r="AP233" s="151">
        <f>AZ230</f>
        <v>38</v>
      </c>
      <c r="AQ233" s="153">
        <f>IFERROR(AP233/AV230,"")</f>
        <v>5.8461538461538461E-2</v>
      </c>
      <c r="AR233" s="39" t="s">
        <v>85</v>
      </c>
      <c r="AS233" s="40" t="s">
        <v>85</v>
      </c>
      <c r="AT233" s="186"/>
      <c r="AU233" s="156"/>
      <c r="AV233" s="170"/>
      <c r="AW233" s="156"/>
      <c r="AX233" s="170"/>
      <c r="AY233" s="170"/>
      <c r="AZ233" s="170"/>
      <c r="BA233" s="170"/>
      <c r="BB233" s="170"/>
      <c r="BC233" s="125"/>
      <c r="BD233" s="175"/>
      <c r="BE233" s="175"/>
      <c r="BF233" s="125" t="str">
        <f ca="1">IF(OR(BD231/AU230&lt;0.285,BD231=0),BD231,"-")</f>
        <v>-</v>
      </c>
      <c r="BG233" s="174" t="str">
        <f ca="1">IF(OR(BE231/AW230&lt;0.285,BE231=0),BE231,"-")</f>
        <v>-</v>
      </c>
      <c r="BH233" s="56" t="s">
        <v>110</v>
      </c>
      <c r="BI233" s="57">
        <f>MOD(BI232-BI230,7)</f>
        <v>2</v>
      </c>
      <c r="BJ233" s="125"/>
      <c r="BK233" s="125"/>
    </row>
    <row r="234" spans="1:63" ht="12.95" customHeight="1" outlineLevel="1">
      <c r="A234" s="52"/>
      <c r="B234" s="161"/>
      <c r="C234" s="123"/>
      <c r="D234" s="123"/>
      <c r="E234" s="123"/>
      <c r="F234" s="123"/>
      <c r="G234" s="123"/>
      <c r="H234" s="123"/>
      <c r="I234" s="123"/>
      <c r="J234" s="123"/>
      <c r="K234" s="123"/>
      <c r="L234" s="123"/>
      <c r="M234" s="123"/>
      <c r="N234" s="123"/>
      <c r="O234" s="123"/>
      <c r="P234" s="123"/>
      <c r="Q234" s="123"/>
      <c r="R234" s="123"/>
      <c r="S234" s="123"/>
      <c r="T234" s="123"/>
      <c r="U234" s="123"/>
      <c r="V234" s="123"/>
      <c r="W234" s="123"/>
      <c r="X234" s="123"/>
      <c r="Y234" s="123"/>
      <c r="Z234" s="123"/>
      <c r="AA234" s="123"/>
      <c r="AB234" s="123"/>
      <c r="AC234" s="123"/>
      <c r="AD234" s="123"/>
      <c r="AE234" s="123"/>
      <c r="AF234" s="123"/>
      <c r="AG234" s="143"/>
      <c r="AH234" s="58" t="str">
        <f ca="1">IF(BI230=1,
IF((2-COUNTIF(OFFSET(C233,0,0,1,1),"外")-COUNTIF(OFFSET(C233,-10,BI222-1),"外"))&lt;=AH233,"達成","未"),
IF((2-COUNTIF(OFFSET(C233,0,MAX(5-WEEKDAY(C228,3),0),1,2),"外"))&lt;=AH233,"達成","未"))</f>
        <v>未</v>
      </c>
      <c r="AI234" s="54" t="str">
        <f ca="1">IF((2-COUNTIF(OFFSET($C233,0,$BI230+5,1,2),"外"))&lt;=AI233,"達成","未")</f>
        <v>未</v>
      </c>
      <c r="AJ234" s="54" t="str">
        <f ca="1">IF((2-COUNTIF(OFFSET($C233,0,$BI230+12,1,2),"外"))&lt;=AJ233,"達成","未")</f>
        <v>未</v>
      </c>
      <c r="AK234" s="54" t="str">
        <f ca="1">IF((2-COUNTIF(OFFSET($C233,0,$BI230+19,1,2),"外"))&lt;=AK233,"達成","未")</f>
        <v>未</v>
      </c>
      <c r="AL234" s="55" t="str">
        <f ca="1">IF((BI235+SIGN(BI230))&lt;5,"-",IF((2-COUNTIF(OFFSET($C233,0,$BI230+26,1,2),"外"))&lt;=AL233,"達成","未"))</f>
        <v>未</v>
      </c>
      <c r="AM234" s="163"/>
      <c r="AN234" s="164"/>
      <c r="AO234" s="165"/>
      <c r="AP234" s="166"/>
      <c r="AQ234" s="187"/>
      <c r="AR234" s="188">
        <f>COUNTIF(C235:AG236,"外")</f>
        <v>0</v>
      </c>
      <c r="AS234" s="190">
        <f ca="1">COUNTIF(OFFSET(C235,0,MAX(5-WEEKDAY(C228,3),0),1,MIN(7-WEEKDAY(C228,3),2)),"外")+COUNTIF(OFFSET(C235,0,MAX(5-WEEKDAY(C228,3),0)+7,1,2),"外")+COUNTIF(OFFSET(C235,0,MAX(5-WEEKDAY(C228,3),0)+14,1,2),"外")+COUNTIF(OFFSET(C235,0,MAX(5-WEEKDAY(C228,3),0)+21,1,2),"外")+IF(BI232-BI230&lt;27,0,COUNTIF(OFFSET(C235,0,BI230+26,1,MIN(7-BI233,2)),"外"))</f>
        <v>0</v>
      </c>
      <c r="AT234" s="186"/>
      <c r="AU234" s="156"/>
      <c r="AV234" s="170"/>
      <c r="AW234" s="156"/>
      <c r="AX234" s="170"/>
      <c r="AY234" s="170"/>
      <c r="AZ234" s="170"/>
      <c r="BA234" s="170"/>
      <c r="BB234" s="170"/>
      <c r="BC234" s="125"/>
      <c r="BD234" s="175"/>
      <c r="BE234" s="175"/>
      <c r="BF234" s="125"/>
      <c r="BG234" s="175"/>
      <c r="BH234" s="59" t="s">
        <v>112</v>
      </c>
      <c r="BI234" s="57">
        <f>SIGN(BI230)+SIGN(BI233)+BI235</f>
        <v>6</v>
      </c>
      <c r="BJ234" s="125"/>
      <c r="BK234" s="125"/>
    </row>
    <row r="235" spans="1:63" ht="26.45" customHeight="1" outlineLevel="1">
      <c r="A235" s="52"/>
      <c r="B235" s="161" t="s">
        <v>137</v>
      </c>
      <c r="C235" s="123"/>
      <c r="D235" s="123"/>
      <c r="E235" s="123"/>
      <c r="F235" s="123"/>
      <c r="G235" s="123"/>
      <c r="H235" s="123"/>
      <c r="I235" s="123"/>
      <c r="J235" s="123"/>
      <c r="K235" s="123"/>
      <c r="L235" s="123"/>
      <c r="M235" s="123"/>
      <c r="N235" s="123"/>
      <c r="O235" s="123"/>
      <c r="P235" s="123"/>
      <c r="Q235" s="123"/>
      <c r="R235" s="123"/>
      <c r="S235" s="123"/>
      <c r="T235" s="123"/>
      <c r="U235" s="123"/>
      <c r="V235" s="123"/>
      <c r="W235" s="123"/>
      <c r="X235" s="123"/>
      <c r="Y235" s="123"/>
      <c r="Z235" s="123"/>
      <c r="AA235" s="123"/>
      <c r="AB235" s="123"/>
      <c r="AC235" s="123"/>
      <c r="AD235" s="123"/>
      <c r="AE235" s="123"/>
      <c r="AF235" s="123"/>
      <c r="AG235" s="143"/>
      <c r="AH235" s="53">
        <f ca="1">IF(BI230=7,COUNTIF(OFFSET($C235,0,0,1,$BI230),"○")+COUNTIF(OFFSET($C235,0,$BI230,1,7),"●"),COUNTIF(OFFSET($C235,0,0,1,$BI230),"○")+COUNTIF(OFFSET($C235,-10,DAY(EOMONTH(C228-1,0))-7+BI230,1,7-$BI230),"○")+COUNTIF(OFFSET(C235,0,BI230,1,7),"●"))</f>
        <v>0</v>
      </c>
      <c r="AI235" s="60">
        <f ca="1">COUNTIF(OFFSET($C235,0,$BI230,1,7),"○")+COUNTIF(OFFSET($C235,0,$BI230+7,1,7),"●")</f>
        <v>0</v>
      </c>
      <c r="AJ235" s="60">
        <f ca="1">COUNTIF(OFFSET($C235,0,$BI230+7,1,7),"○")+COUNTIF(OFFSET($C235,0,$BI230+14,1,7),"●")</f>
        <v>0</v>
      </c>
      <c r="AK235" s="60">
        <f ca="1">IF(BI235=3,COUNTIF(OFFSET($C235,0,$BI230+14,1,7),"○")+IFERROR(COUNTIF(OFFSET(C235,0,BI230+21,1,BI233),"●"),0)+COUNTIF(OFFSET(C235,10,0,1,7-BI233),"●"),COUNTIF(OFFSET($C235,0,$BI230+14,1,7),"○")+COUNTIF(OFFSET($C235,0,$BI230+21,1,7),"●"))</f>
        <v>0</v>
      </c>
      <c r="AL235" s="61">
        <f ca="1">IF((BI235+SIGN(BI230))&lt;5,"-",IF(BI233=0,COUNTIF(OFFSET(C235,0,BI230+21,1,7),"○")+COUNTIF(OFFSET(C235,10,0,1,7-BI233),"●"),COUNTIF(OFFSET(C235,0,BI230+21,1,7),"○")+COUNTIF(OFFSET(C235,0,BI230+28,1,BI233),"●")+COUNTIF(OFFSET(C235,10,1,7-BI233,),"●")))</f>
        <v>0</v>
      </c>
      <c r="AM235" s="145">
        <f>BA230</f>
        <v>0</v>
      </c>
      <c r="AN235" s="147">
        <f>IF(AW230=0,"対象外",AM235/AW230)</f>
        <v>0</v>
      </c>
      <c r="AO235" s="149" t="str">
        <f ca="1">IF(AW230=0,"対象外",IF(AM235/AW230&gt;=0.285,"達成",IF(AM235&gt;=BG233,"達成※","未")))</f>
        <v>未</v>
      </c>
      <c r="AP235" s="151">
        <f>BB230</f>
        <v>38</v>
      </c>
      <c r="AQ235" s="153">
        <f>IFERROR(AP235/AX230,"")</f>
        <v>5.8461538461538461E-2</v>
      </c>
      <c r="AR235" s="189"/>
      <c r="AS235" s="191"/>
      <c r="AT235" s="186"/>
      <c r="AU235" s="157"/>
      <c r="AV235" s="170"/>
      <c r="AW235" s="157"/>
      <c r="AX235" s="170"/>
      <c r="AY235" s="170"/>
      <c r="AZ235" s="170"/>
      <c r="BA235" s="170"/>
      <c r="BB235" s="170"/>
      <c r="BC235" s="125"/>
      <c r="BD235" s="176"/>
      <c r="BE235" s="176"/>
      <c r="BF235" s="125"/>
      <c r="BG235" s="176"/>
      <c r="BH235" s="63" t="s">
        <v>111</v>
      </c>
      <c r="BI235" s="64">
        <f>ROUNDDOWN((BI232-BI230)/7,0)</f>
        <v>4</v>
      </c>
      <c r="BJ235" s="125"/>
      <c r="BK235" s="125"/>
    </row>
    <row r="236" spans="1:63" ht="14.25" outlineLevel="1" thickBot="1">
      <c r="A236" s="52"/>
      <c r="B236" s="162"/>
      <c r="C236" s="142"/>
      <c r="D236" s="142"/>
      <c r="E236" s="142"/>
      <c r="F236" s="142"/>
      <c r="G236" s="142"/>
      <c r="H236" s="142"/>
      <c r="I236" s="142"/>
      <c r="J236" s="142"/>
      <c r="K236" s="142"/>
      <c r="L236" s="142"/>
      <c r="M236" s="142"/>
      <c r="N236" s="142"/>
      <c r="O236" s="142"/>
      <c r="P236" s="142"/>
      <c r="Q236" s="142"/>
      <c r="R236" s="142"/>
      <c r="S236" s="142"/>
      <c r="T236" s="142"/>
      <c r="U236" s="142"/>
      <c r="V236" s="142"/>
      <c r="W236" s="142"/>
      <c r="X236" s="142"/>
      <c r="Y236" s="142"/>
      <c r="Z236" s="142"/>
      <c r="AA236" s="142"/>
      <c r="AB236" s="142"/>
      <c r="AC236" s="142"/>
      <c r="AD236" s="142"/>
      <c r="AE236" s="142"/>
      <c r="AF236" s="142"/>
      <c r="AG236" s="144"/>
      <c r="AH236" s="77" t="str">
        <f ca="1">IF(BI230=1,
IF((2-COUNTIF(OFFSET(C235,0,0,1,1),"外")-COUNTIF(OFFSET(C235,-10,BI222-1),"外"))&lt;=AH235,"達成","未"),
IF((2-COUNTIF(OFFSET(C235,0,MAX(5-WEEKDAY(C228,3),0),1,2),"外"))&lt;=AH235,"達成","未"))</f>
        <v>未</v>
      </c>
      <c r="AI236" s="66" t="str">
        <f ca="1">IF((2-COUNTIF(OFFSET($C235,0,$BI230+5,1,2),"外"))&lt;=AI235,"達成","未")</f>
        <v>未</v>
      </c>
      <c r="AJ236" s="66" t="str">
        <f ca="1">IF((2-COUNTIF(OFFSET($C235,0,$BI230+12,1,2),"外"))&lt;=AJ235,"達成","未")</f>
        <v>未</v>
      </c>
      <c r="AK236" s="66" t="str">
        <f ca="1">IF((2-COUNTIF(OFFSET($C235,0,$BI230+19,1,2),"外"))&lt;=AK235,"達成","未")</f>
        <v>未</v>
      </c>
      <c r="AL236" s="67" t="str">
        <f ca="1">IF((BI235+SIGN(BI230))&lt;5,"-",IF((2-COUNTIF(OFFSET($C235,0,$BI230+26,1,2),"外"))&lt;=AL235,"達成","未"))</f>
        <v>未</v>
      </c>
      <c r="AM236" s="146"/>
      <c r="AN236" s="148"/>
      <c r="AO236" s="150"/>
      <c r="AP236" s="152"/>
      <c r="AQ236" s="154"/>
      <c r="AR236" s="68"/>
      <c r="AS236" s="68"/>
      <c r="AT236" s="22"/>
      <c r="AU236" s="22"/>
      <c r="AV236" s="22"/>
      <c r="AW236" s="22"/>
      <c r="AX236" s="22"/>
      <c r="AY236" s="22"/>
      <c r="AZ236" s="22"/>
      <c r="BA236" s="22"/>
      <c r="BB236" s="22"/>
      <c r="BC236" s="69"/>
      <c r="BD236" s="69"/>
      <c r="BE236" s="69"/>
      <c r="BF236" s="69"/>
      <c r="BG236" s="69"/>
      <c r="BH236" s="69"/>
      <c r="BI236" s="69"/>
      <c r="BJ236" s="69"/>
      <c r="BK236" s="18"/>
    </row>
    <row r="237" spans="1:63" ht="14.25" outlineLevel="1" thickBot="1">
      <c r="A237" s="12"/>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Z237" s="16"/>
      <c r="BA237" s="16"/>
      <c r="BB237" s="16"/>
    </row>
    <row r="238" spans="1:63" ht="12.95" customHeight="1" outlineLevel="1">
      <c r="A238" s="12"/>
      <c r="B238" s="29" t="s">
        <v>39</v>
      </c>
      <c r="C238" s="207">
        <f>DATE(YEAR(C228),MONTH(C228)+1,DAY(C228))</f>
        <v>46631</v>
      </c>
      <c r="D238" s="207"/>
      <c r="E238" s="207"/>
      <c r="F238" s="207"/>
      <c r="G238" s="207"/>
      <c r="H238" s="207"/>
      <c r="I238" s="207"/>
      <c r="J238" s="207"/>
      <c r="K238" s="207"/>
      <c r="L238" s="207"/>
      <c r="M238" s="207"/>
      <c r="N238" s="207"/>
      <c r="O238" s="207"/>
      <c r="P238" s="207"/>
      <c r="Q238" s="207"/>
      <c r="R238" s="207"/>
      <c r="S238" s="207"/>
      <c r="T238" s="207"/>
      <c r="U238" s="207"/>
      <c r="V238" s="207"/>
      <c r="W238" s="207"/>
      <c r="X238" s="207"/>
      <c r="Y238" s="207"/>
      <c r="Z238" s="207"/>
      <c r="AA238" s="207"/>
      <c r="AB238" s="207"/>
      <c r="AC238" s="207"/>
      <c r="AD238" s="207"/>
      <c r="AE238" s="207"/>
      <c r="AF238" s="207"/>
      <c r="AG238" s="208"/>
      <c r="AH238" s="256" t="s">
        <v>135</v>
      </c>
      <c r="AI238" s="257"/>
      <c r="AJ238" s="257"/>
      <c r="AK238" s="257"/>
      <c r="AL238" s="258"/>
      <c r="AM238" s="215" t="s">
        <v>50</v>
      </c>
      <c r="AN238" s="216"/>
      <c r="AO238" s="217"/>
      <c r="AP238" s="221" t="s">
        <v>11</v>
      </c>
      <c r="AQ238" s="222"/>
      <c r="AR238" s="199" t="s">
        <v>113</v>
      </c>
      <c r="AS238" s="202" t="s">
        <v>114</v>
      </c>
      <c r="AT238" s="205" t="s">
        <v>15</v>
      </c>
      <c r="AU238" s="155" t="s">
        <v>115</v>
      </c>
      <c r="AV238" s="197" t="s">
        <v>116</v>
      </c>
      <c r="AW238" s="155" t="s">
        <v>118</v>
      </c>
      <c r="AX238" s="197" t="s">
        <v>117</v>
      </c>
      <c r="AY238" s="155" t="s">
        <v>80</v>
      </c>
      <c r="AZ238" s="155" t="s">
        <v>81</v>
      </c>
      <c r="BA238" s="30" t="s">
        <v>82</v>
      </c>
      <c r="BB238" s="30" t="s">
        <v>83</v>
      </c>
      <c r="BC238" s="170" t="s">
        <v>52</v>
      </c>
      <c r="BD238" s="197" t="s">
        <v>119</v>
      </c>
      <c r="BE238" s="197" t="s">
        <v>120</v>
      </c>
      <c r="BF238" s="170" t="s">
        <v>121</v>
      </c>
      <c r="BG238" s="170" t="s">
        <v>122</v>
      </c>
      <c r="BH238" s="31"/>
      <c r="BI238" s="192" t="s">
        <v>100</v>
      </c>
      <c r="BJ238" s="170" t="s">
        <v>61</v>
      </c>
      <c r="BK238" s="125" t="s">
        <v>89</v>
      </c>
    </row>
    <row r="239" spans="1:63" outlineLevel="1">
      <c r="A239" s="12"/>
      <c r="B239" s="32" t="s">
        <v>34</v>
      </c>
      <c r="C239" s="33">
        <f>DATE(YEAR(C238),MONTH(C238),DAY(C238))</f>
        <v>46631</v>
      </c>
      <c r="D239" s="33">
        <f>IF(MONTH(DATE(YEAR(C239),MONTH(C239),DAY(C239)+1))=MONTH($C238),DATE(YEAR(C239),MONTH(C239),DAY(C239)+1),"")</f>
        <v>46632</v>
      </c>
      <c r="E239" s="33">
        <f t="shared" ref="E239:AG239" si="47">IF(MONTH(DATE(YEAR(D239),MONTH(D239),DAY(D239)+1))=MONTH($C238),DATE(YEAR(D239),MONTH(D239),DAY(D239)+1),"")</f>
        <v>46633</v>
      </c>
      <c r="F239" s="33">
        <f t="shared" si="47"/>
        <v>46634</v>
      </c>
      <c r="G239" s="33">
        <f t="shared" si="47"/>
        <v>46635</v>
      </c>
      <c r="H239" s="33">
        <f t="shared" si="47"/>
        <v>46636</v>
      </c>
      <c r="I239" s="33">
        <f t="shared" si="47"/>
        <v>46637</v>
      </c>
      <c r="J239" s="33">
        <f t="shared" si="47"/>
        <v>46638</v>
      </c>
      <c r="K239" s="33">
        <f t="shared" si="47"/>
        <v>46639</v>
      </c>
      <c r="L239" s="33">
        <f t="shared" si="47"/>
        <v>46640</v>
      </c>
      <c r="M239" s="33">
        <f t="shared" si="47"/>
        <v>46641</v>
      </c>
      <c r="N239" s="33">
        <f t="shared" si="47"/>
        <v>46642</v>
      </c>
      <c r="O239" s="33">
        <f t="shared" si="47"/>
        <v>46643</v>
      </c>
      <c r="P239" s="33">
        <f t="shared" si="47"/>
        <v>46644</v>
      </c>
      <c r="Q239" s="33">
        <f t="shared" si="47"/>
        <v>46645</v>
      </c>
      <c r="R239" s="33">
        <f t="shared" si="47"/>
        <v>46646</v>
      </c>
      <c r="S239" s="33">
        <f t="shared" si="47"/>
        <v>46647</v>
      </c>
      <c r="T239" s="33">
        <f t="shared" si="47"/>
        <v>46648</v>
      </c>
      <c r="U239" s="33">
        <f t="shared" si="47"/>
        <v>46649</v>
      </c>
      <c r="V239" s="33">
        <f t="shared" si="47"/>
        <v>46650</v>
      </c>
      <c r="W239" s="33">
        <f t="shared" si="47"/>
        <v>46651</v>
      </c>
      <c r="X239" s="33">
        <f t="shared" si="47"/>
        <v>46652</v>
      </c>
      <c r="Y239" s="33">
        <f t="shared" si="47"/>
        <v>46653</v>
      </c>
      <c r="Z239" s="33">
        <f t="shared" si="47"/>
        <v>46654</v>
      </c>
      <c r="AA239" s="33">
        <f t="shared" si="47"/>
        <v>46655</v>
      </c>
      <c r="AB239" s="33">
        <f t="shared" si="47"/>
        <v>46656</v>
      </c>
      <c r="AC239" s="33">
        <f t="shared" si="47"/>
        <v>46657</v>
      </c>
      <c r="AD239" s="33">
        <f t="shared" si="47"/>
        <v>46658</v>
      </c>
      <c r="AE239" s="33">
        <f t="shared" si="47"/>
        <v>46659</v>
      </c>
      <c r="AF239" s="33">
        <f t="shared" si="47"/>
        <v>46660</v>
      </c>
      <c r="AG239" s="74" t="str">
        <f t="shared" si="47"/>
        <v/>
      </c>
      <c r="AH239" s="259"/>
      <c r="AI239" s="260"/>
      <c r="AJ239" s="260"/>
      <c r="AK239" s="260"/>
      <c r="AL239" s="261"/>
      <c r="AM239" s="218"/>
      <c r="AN239" s="219"/>
      <c r="AO239" s="220"/>
      <c r="AP239" s="223"/>
      <c r="AQ239" s="224"/>
      <c r="AR239" s="200"/>
      <c r="AS239" s="203"/>
      <c r="AT239" s="206"/>
      <c r="AU239" s="157"/>
      <c r="AV239" s="137"/>
      <c r="AW239" s="157"/>
      <c r="AX239" s="137"/>
      <c r="AY239" s="157"/>
      <c r="AZ239" s="157"/>
      <c r="BA239" s="35" t="s">
        <v>78</v>
      </c>
      <c r="BB239" s="35" t="s">
        <v>79</v>
      </c>
      <c r="BC239" s="170"/>
      <c r="BD239" s="198"/>
      <c r="BE239" s="198"/>
      <c r="BF239" s="125"/>
      <c r="BG239" s="125"/>
      <c r="BH239" s="36"/>
      <c r="BI239" s="193"/>
      <c r="BJ239" s="170"/>
      <c r="BK239" s="125"/>
    </row>
    <row r="240" spans="1:63" ht="12.95" customHeight="1" outlineLevel="1">
      <c r="A240" s="12"/>
      <c r="B240" s="32" t="s">
        <v>2</v>
      </c>
      <c r="C240" s="37" t="str">
        <f t="shared" ref="C240:AG240" si="48">TEXT(C239,"aaa")</f>
        <v>水</v>
      </c>
      <c r="D240" s="37" t="str">
        <f t="shared" si="48"/>
        <v>木</v>
      </c>
      <c r="E240" s="37" t="str">
        <f t="shared" si="48"/>
        <v>金</v>
      </c>
      <c r="F240" s="37" t="str">
        <f t="shared" si="48"/>
        <v>土</v>
      </c>
      <c r="G240" s="37" t="str">
        <f t="shared" si="48"/>
        <v>日</v>
      </c>
      <c r="H240" s="37" t="str">
        <f t="shared" si="48"/>
        <v>月</v>
      </c>
      <c r="I240" s="37" t="str">
        <f t="shared" si="48"/>
        <v>火</v>
      </c>
      <c r="J240" s="37" t="str">
        <f t="shared" si="48"/>
        <v>水</v>
      </c>
      <c r="K240" s="37" t="str">
        <f t="shared" si="48"/>
        <v>木</v>
      </c>
      <c r="L240" s="37" t="str">
        <f t="shared" si="48"/>
        <v>金</v>
      </c>
      <c r="M240" s="37" t="str">
        <f t="shared" si="48"/>
        <v>土</v>
      </c>
      <c r="N240" s="37" t="str">
        <f t="shared" si="48"/>
        <v>日</v>
      </c>
      <c r="O240" s="37" t="str">
        <f t="shared" si="48"/>
        <v>月</v>
      </c>
      <c r="P240" s="37" t="str">
        <f t="shared" si="48"/>
        <v>火</v>
      </c>
      <c r="Q240" s="37" t="str">
        <f t="shared" si="48"/>
        <v>水</v>
      </c>
      <c r="R240" s="37" t="str">
        <f t="shared" si="48"/>
        <v>木</v>
      </c>
      <c r="S240" s="37" t="str">
        <f t="shared" si="48"/>
        <v>金</v>
      </c>
      <c r="T240" s="37" t="str">
        <f t="shared" si="48"/>
        <v>土</v>
      </c>
      <c r="U240" s="37" t="str">
        <f t="shared" si="48"/>
        <v>日</v>
      </c>
      <c r="V240" s="37" t="str">
        <f t="shared" si="48"/>
        <v>月</v>
      </c>
      <c r="W240" s="37" t="str">
        <f t="shared" si="48"/>
        <v>火</v>
      </c>
      <c r="X240" s="37" t="str">
        <f t="shared" si="48"/>
        <v>水</v>
      </c>
      <c r="Y240" s="37" t="str">
        <f t="shared" si="48"/>
        <v>木</v>
      </c>
      <c r="Z240" s="37" t="str">
        <f t="shared" si="48"/>
        <v>金</v>
      </c>
      <c r="AA240" s="37" t="str">
        <f t="shared" si="48"/>
        <v>土</v>
      </c>
      <c r="AB240" s="37" t="str">
        <f t="shared" si="48"/>
        <v>日</v>
      </c>
      <c r="AC240" s="37" t="str">
        <f t="shared" si="48"/>
        <v>月</v>
      </c>
      <c r="AD240" s="37" t="str">
        <f t="shared" si="48"/>
        <v>火</v>
      </c>
      <c r="AE240" s="37" t="str">
        <f t="shared" si="48"/>
        <v>水</v>
      </c>
      <c r="AF240" s="37" t="str">
        <f t="shared" si="48"/>
        <v>木</v>
      </c>
      <c r="AG240" s="75" t="str">
        <f t="shared" si="48"/>
        <v/>
      </c>
      <c r="AH240" s="194" t="s">
        <v>90</v>
      </c>
      <c r="AI240" s="195" t="s">
        <v>91</v>
      </c>
      <c r="AJ240" s="195" t="s">
        <v>92</v>
      </c>
      <c r="AK240" s="195" t="s">
        <v>93</v>
      </c>
      <c r="AL240" s="196" t="s">
        <v>94</v>
      </c>
      <c r="AM240" s="177" t="s">
        <v>44</v>
      </c>
      <c r="AN240" s="178" t="s">
        <v>12</v>
      </c>
      <c r="AO240" s="179" t="s">
        <v>51</v>
      </c>
      <c r="AP240" s="180" t="s">
        <v>44</v>
      </c>
      <c r="AQ240" s="183" t="s">
        <v>13</v>
      </c>
      <c r="AR240" s="201"/>
      <c r="AS240" s="204"/>
      <c r="AT240" s="186">
        <f>COUNT(C239:AG239)</f>
        <v>30</v>
      </c>
      <c r="AU240" s="155">
        <f>AT240-AR242</f>
        <v>30</v>
      </c>
      <c r="AV240" s="170">
        <f>SUM(AU$8:AU243)</f>
        <v>680</v>
      </c>
      <c r="AW240" s="155">
        <f>AT240-AR244</f>
        <v>30</v>
      </c>
      <c r="AX240" s="170">
        <f>SUM(AW$8:AW243)</f>
        <v>680</v>
      </c>
      <c r="AY240" s="170">
        <f>COUNTIF(C243:AG243,"○")+COUNTIF(C243:AG243,"●")</f>
        <v>0</v>
      </c>
      <c r="AZ240" s="170">
        <f>SUM(AY$9:AY244)</f>
        <v>38</v>
      </c>
      <c r="BA240" s="170">
        <f>COUNTIF(C245:AG245,"○")+COUNTIF(C245:AG245,"●")</f>
        <v>0</v>
      </c>
      <c r="BB240" s="170">
        <f>SUM(BA$10:BA245)</f>
        <v>38</v>
      </c>
      <c r="BC240" s="125">
        <f>COUNTIF(C240:AG240,"土")+COUNTIF(C240:AG240,"日")</f>
        <v>8</v>
      </c>
      <c r="BD240" s="137"/>
      <c r="BE240" s="137"/>
      <c r="BF240" s="125" t="str">
        <f ca="1">IF(OR(BD241/AU240&lt;0.285,BD241=0),"特例","特例なし")</f>
        <v>特例</v>
      </c>
      <c r="BG240" s="125" t="str">
        <f ca="1">IF(OR(BE241/AW240&lt;0.285,BE241=0),"特例","特例なし")</f>
        <v>特例</v>
      </c>
      <c r="BH240" s="171" t="s">
        <v>108</v>
      </c>
      <c r="BI240" s="173">
        <f>ABS(IF(WEEKDAY(C238,3)=0,7,WEEKDAY(C238,3)-7))</f>
        <v>5</v>
      </c>
      <c r="BJ240" s="125">
        <f ca="1">IF($AO$340="計画",IF(AU240=0,1,IF(AO243="達成",1,IF(AO243="達成※",1,0))),IF(AW240=0,1,IF(AO245="達成",1,IF(AO245="達成※",1,0))))</f>
        <v>0</v>
      </c>
      <c r="BK240" s="125">
        <f ca="1">IF($AO$340="計画",IF(COUNTIF(AH244:AL244,"未")=0,1,0),IF(COUNTIF(AH246:AL246,"未")=0,1,0))</f>
        <v>0</v>
      </c>
    </row>
    <row r="241" spans="1:63" ht="28.5" outlineLevel="1">
      <c r="A241" s="12"/>
      <c r="B241" s="169" t="s">
        <v>3</v>
      </c>
      <c r="C241" s="167" t="str">
        <f>IFERROR(VLOOKUP(C239,祝日一覧!$A:$C,3,FALSE),"")</f>
        <v/>
      </c>
      <c r="D241" s="167" t="str">
        <f>IFERROR(VLOOKUP(D239,祝日一覧!$A:$C,3,FALSE),"")</f>
        <v/>
      </c>
      <c r="E241" s="167" t="str">
        <f>IFERROR(VLOOKUP(E239,祝日一覧!$A:$C,3,FALSE),"")</f>
        <v/>
      </c>
      <c r="F241" s="167" t="str">
        <f>IFERROR(VLOOKUP(F239,祝日一覧!$A:$C,3,FALSE),"")</f>
        <v/>
      </c>
      <c r="G241" s="167" t="str">
        <f>IFERROR(VLOOKUP(G239,祝日一覧!$A:$C,3,FALSE),"")</f>
        <v/>
      </c>
      <c r="H241" s="167" t="str">
        <f>IFERROR(VLOOKUP(H239,祝日一覧!$A:$C,3,FALSE),"")</f>
        <v/>
      </c>
      <c r="I241" s="167" t="str">
        <f>IFERROR(VLOOKUP(I239,祝日一覧!$A:$C,3,FALSE),"")</f>
        <v/>
      </c>
      <c r="J241" s="167" t="str">
        <f>IFERROR(VLOOKUP(J239,祝日一覧!$A:$C,3,FALSE),"")</f>
        <v/>
      </c>
      <c r="K241" s="167" t="str">
        <f>IFERROR(VLOOKUP(K239,祝日一覧!$A:$C,3,FALSE),"")</f>
        <v/>
      </c>
      <c r="L241" s="167" t="str">
        <f>IFERROR(VLOOKUP(L239,祝日一覧!$A:$C,3,FALSE),"")</f>
        <v/>
      </c>
      <c r="M241" s="167" t="str">
        <f>IFERROR(VLOOKUP(M239,祝日一覧!$A:$C,3,FALSE),"")</f>
        <v/>
      </c>
      <c r="N241" s="167" t="str">
        <f>IFERROR(VLOOKUP(N239,祝日一覧!$A:$C,3,FALSE),"")</f>
        <v/>
      </c>
      <c r="O241" s="167" t="str">
        <f>IFERROR(VLOOKUP(O239,祝日一覧!$A:$C,3,FALSE),"")</f>
        <v/>
      </c>
      <c r="P241" s="167" t="str">
        <f>IFERROR(VLOOKUP(P239,祝日一覧!$A:$C,3,FALSE),"")</f>
        <v/>
      </c>
      <c r="Q241" s="167" t="str">
        <f>IFERROR(VLOOKUP(Q239,祝日一覧!$A:$C,3,FALSE),"")</f>
        <v/>
      </c>
      <c r="R241" s="167" t="str">
        <f>IFERROR(VLOOKUP(R239,祝日一覧!$A:$C,3,FALSE),"")</f>
        <v/>
      </c>
      <c r="S241" s="167" t="str">
        <f>IFERROR(VLOOKUP(S239,祝日一覧!$A:$C,3,FALSE),"")</f>
        <v/>
      </c>
      <c r="T241" s="167" t="str">
        <f>IFERROR(VLOOKUP(T239,祝日一覧!$A:$C,3,FALSE),"")</f>
        <v/>
      </c>
      <c r="U241" s="167" t="str">
        <f>IFERROR(VLOOKUP(U239,祝日一覧!$A:$C,3,FALSE),"")</f>
        <v/>
      </c>
      <c r="V241" s="167" t="str">
        <f>IFERROR(VLOOKUP(V239,祝日一覧!$A:$C,3,FALSE),"")</f>
        <v>敬老の日</v>
      </c>
      <c r="W241" s="167" t="str">
        <f>IFERROR(VLOOKUP(W239,祝日一覧!$A:$C,3,FALSE),"")</f>
        <v/>
      </c>
      <c r="X241" s="167" t="str">
        <f>IFERROR(VLOOKUP(X239,祝日一覧!$A:$C,3,FALSE),"")</f>
        <v/>
      </c>
      <c r="Y241" s="167" t="str">
        <f>IFERROR(VLOOKUP(Y239,祝日一覧!$A:$C,3,FALSE),"")</f>
        <v>秋分の日</v>
      </c>
      <c r="Z241" s="167" t="str">
        <f>IFERROR(VLOOKUP(Z239,祝日一覧!$A:$C,3,FALSE),"")</f>
        <v/>
      </c>
      <c r="AA241" s="167" t="str">
        <f>IFERROR(VLOOKUP(AA239,祝日一覧!$A:$C,3,FALSE),"")</f>
        <v/>
      </c>
      <c r="AB241" s="167" t="str">
        <f>IFERROR(VLOOKUP(AB239,祝日一覧!$A:$C,3,FALSE),"")</f>
        <v/>
      </c>
      <c r="AC241" s="167" t="str">
        <f>IFERROR(VLOOKUP(AC239,祝日一覧!$A:$C,3,FALSE),"")</f>
        <v/>
      </c>
      <c r="AD241" s="167" t="str">
        <f>IFERROR(VLOOKUP(AD239,祝日一覧!$A:$C,3,FALSE),"")</f>
        <v/>
      </c>
      <c r="AE241" s="167" t="str">
        <f>IFERROR(VLOOKUP(AE239,祝日一覧!$A:$C,3,FALSE),"")</f>
        <v/>
      </c>
      <c r="AF241" s="167" t="str">
        <f>IFERROR(VLOOKUP(AF239,祝日一覧!$A:$C,3,FALSE),"")</f>
        <v/>
      </c>
      <c r="AG241" s="168" t="str">
        <f>IFERROR(VLOOKUP(AG239,祝日一覧!$A:$C,3,FALSE),"")</f>
        <v/>
      </c>
      <c r="AH241" s="194"/>
      <c r="AI241" s="195"/>
      <c r="AJ241" s="195"/>
      <c r="AK241" s="195"/>
      <c r="AL241" s="196"/>
      <c r="AM241" s="177"/>
      <c r="AN241" s="178"/>
      <c r="AO241" s="179"/>
      <c r="AP241" s="181"/>
      <c r="AQ241" s="184"/>
      <c r="AR241" s="39" t="s">
        <v>84</v>
      </c>
      <c r="AS241" s="40" t="s">
        <v>84</v>
      </c>
      <c r="AT241" s="186"/>
      <c r="AU241" s="156"/>
      <c r="AV241" s="170"/>
      <c r="AW241" s="156"/>
      <c r="AX241" s="170"/>
      <c r="AY241" s="170"/>
      <c r="AZ241" s="170"/>
      <c r="BA241" s="170"/>
      <c r="BB241" s="170"/>
      <c r="BC241" s="125"/>
      <c r="BD241" s="174">
        <f ca="1">BC240-AS242</f>
        <v>8</v>
      </c>
      <c r="BE241" s="174">
        <f ca="1">BC240-AS244</f>
        <v>8</v>
      </c>
      <c r="BF241" s="125"/>
      <c r="BG241" s="125"/>
      <c r="BH241" s="172"/>
      <c r="BI241" s="173">
        <f>WEEKDAY(C237,3)</f>
        <v>5</v>
      </c>
      <c r="BJ241" s="125"/>
      <c r="BK241" s="125"/>
    </row>
    <row r="242" spans="1:63" ht="54" outlineLevel="1">
      <c r="A242" s="43"/>
      <c r="B242" s="169"/>
      <c r="C242" s="167"/>
      <c r="D242" s="167"/>
      <c r="E242" s="167"/>
      <c r="F242" s="167"/>
      <c r="G242" s="167"/>
      <c r="H242" s="167"/>
      <c r="I242" s="167"/>
      <c r="J242" s="167"/>
      <c r="K242" s="167"/>
      <c r="L242" s="167"/>
      <c r="M242" s="167"/>
      <c r="N242" s="167"/>
      <c r="O242" s="167"/>
      <c r="P242" s="167"/>
      <c r="Q242" s="167"/>
      <c r="R242" s="167"/>
      <c r="S242" s="167"/>
      <c r="T242" s="167"/>
      <c r="U242" s="167"/>
      <c r="V242" s="167"/>
      <c r="W242" s="167"/>
      <c r="X242" s="167"/>
      <c r="Y242" s="167"/>
      <c r="Z242" s="167"/>
      <c r="AA242" s="167"/>
      <c r="AB242" s="167"/>
      <c r="AC242" s="167"/>
      <c r="AD242" s="167"/>
      <c r="AE242" s="167"/>
      <c r="AF242" s="167"/>
      <c r="AG242" s="168"/>
      <c r="AH242" s="86" t="str">
        <f>IF($BI240=7,DBCS(1&amp;"日～"&amp;7&amp;"日"),DBCS("前"&amp;DAY(EOMONTH($C238-1,0))-6+$BI240&amp;"日～"&amp;$BI240&amp;"日"))</f>
        <v>前３０日～５日</v>
      </c>
      <c r="AI242" s="45" t="str">
        <f>DBCS($BI240+1&amp;"日～"&amp;$BI240+7&amp;"日")</f>
        <v>６日～１２日</v>
      </c>
      <c r="AJ242" s="45" t="str">
        <f>DBCS($BI240+8&amp;"日～"&amp;$BI240+14&amp;"日")</f>
        <v>１３日～１９日</v>
      </c>
      <c r="AK242" s="45" t="str">
        <f>DBCS($BI240+15&amp;"日～"&amp;$BI240+21&amp;"日")</f>
        <v>２０日～２６日</v>
      </c>
      <c r="AL242" s="46" t="str">
        <f>IF(AND(BI240=7,BI243=0),"-",IF($BI245=3,"-",DBCS($BI240+22&amp;"日～"&amp;$BI240+28&amp;"日")))</f>
        <v>-</v>
      </c>
      <c r="AM242" s="177"/>
      <c r="AN242" s="178"/>
      <c r="AO242" s="179"/>
      <c r="AP242" s="182"/>
      <c r="AQ242" s="185"/>
      <c r="AR242" s="39">
        <f>COUNTIF(C243:AG244,"外")</f>
        <v>0</v>
      </c>
      <c r="AS242" s="40">
        <f ca="1">COUNTIF(OFFSET(C243,0,MAX(5-WEEKDAY(C238,3),0),1,MIN(7-WEEKDAY(C238,3),2)),"外")+COUNTIF(OFFSET(C243,0,MAX(5-WEEKDAY(C238,3),0)+7,1,2),"外")+COUNTIF(OFFSET(C243,0,MAX(5-WEEKDAY(C238,3),0)+14,1,2),"外")+COUNTIF(OFFSET(C243,0,MAX(5-WEEKDAY(C238,3),0)+21,1,2),"外")+IF(BI242-BI240&lt;27,0,COUNTIF(OFFSET(C243,0,BI240+26,1,MIN(7-BI243,2)),"外"))</f>
        <v>0</v>
      </c>
      <c r="AT242" s="186"/>
      <c r="AU242" s="156"/>
      <c r="AV242" s="170"/>
      <c r="AW242" s="156"/>
      <c r="AX242" s="170"/>
      <c r="AY242" s="170"/>
      <c r="AZ242" s="170"/>
      <c r="BA242" s="170"/>
      <c r="BB242" s="170"/>
      <c r="BC242" s="125"/>
      <c r="BD242" s="175"/>
      <c r="BE242" s="175"/>
      <c r="BF242" s="125"/>
      <c r="BG242" s="125"/>
      <c r="BH242" s="47" t="s">
        <v>109</v>
      </c>
      <c r="BI242" s="48">
        <f>DAY(EOMONTH(C238,0))</f>
        <v>30</v>
      </c>
      <c r="BJ242" s="125"/>
      <c r="BK242" s="125"/>
    </row>
    <row r="243" spans="1:63" ht="26.45" customHeight="1" outlineLevel="1">
      <c r="A243" s="52"/>
      <c r="B243" s="161" t="s">
        <v>88</v>
      </c>
      <c r="C243" s="123"/>
      <c r="D243" s="123"/>
      <c r="E243" s="123"/>
      <c r="F243" s="123"/>
      <c r="G243" s="123"/>
      <c r="H243" s="123"/>
      <c r="I243" s="123"/>
      <c r="J243" s="123"/>
      <c r="K243" s="123"/>
      <c r="L243" s="123"/>
      <c r="M243" s="123"/>
      <c r="N243" s="123"/>
      <c r="O243" s="123"/>
      <c r="P243" s="123"/>
      <c r="Q243" s="123"/>
      <c r="R243" s="123"/>
      <c r="S243" s="123"/>
      <c r="T243" s="123"/>
      <c r="U243" s="123"/>
      <c r="V243" s="123"/>
      <c r="W243" s="123"/>
      <c r="X243" s="123"/>
      <c r="Y243" s="123"/>
      <c r="Z243" s="123"/>
      <c r="AA243" s="123"/>
      <c r="AB243" s="123"/>
      <c r="AC243" s="123"/>
      <c r="AD243" s="123"/>
      <c r="AE243" s="123"/>
      <c r="AF243" s="123"/>
      <c r="AG243" s="143"/>
      <c r="AH243" s="53">
        <f ca="1">IF(BI240=7,COUNTIF(OFFSET($C243,0,0,1,$BI240),"○")+COUNTIF(OFFSET($C243,0,$BI240,1,7),"●"),COUNTIF(OFFSET($C243,0,0,1,$BI240),"○")+COUNTIF(OFFSET($C243,-10,DAY(EOMONTH(C238-1,0))-7+BI240,1,7-$BI240),"○")+COUNTIF(OFFSET(C243,0,BI240,1,7),"●"))</f>
        <v>0</v>
      </c>
      <c r="AI243" s="54">
        <f ca="1">COUNTIF(OFFSET($C243,0,$BI240,1,7),"○")+COUNTIF(OFFSET($C243,0,$BI240+7,1,7),"●")</f>
        <v>0</v>
      </c>
      <c r="AJ243" s="54">
        <f ca="1">COUNTIF(OFFSET($C243,0,$BI240+7,1,7),"○")+COUNTIF(OFFSET($C243,0,$BI240+14,1,7),"●")</f>
        <v>0</v>
      </c>
      <c r="AK243" s="54">
        <f ca="1">IF(BI245=3,COUNTIF(OFFSET($C243,0,$BI240+14,1,7),"○")+IFERROR(COUNTIF(OFFSET(C243,0,BI240+21,1,BI243),"●"),0)+COUNTIF(OFFSET(C243,10,0,1,7-BI243),"●"),COUNTIF(OFFSET($C243,0,$BI240+14,1,7),"○")+COUNTIF(OFFSET($C243,0,$BI240+21,1,7),"●"))</f>
        <v>0</v>
      </c>
      <c r="AL243" s="55" t="str">
        <f ca="1">IF((BI245+SIGN(BI240))&lt;5,"-",IF(BI243=0,COUNTIF(OFFSET(C243,0,BI240+21,1,7),"○")+COUNTIF(OFFSET(C243,10,0,1,7-BI243),"●"),COUNTIF(OFFSET(C243,0,BI240+21,1,7),"○")+COUNTIF(OFFSET(C243,0,BI240+28,1,BI243),"●")+COUNTIF(OFFSET(C243,10,1,7-BI243,),"●")))</f>
        <v>-</v>
      </c>
      <c r="AM243" s="145">
        <f>AY240</f>
        <v>0</v>
      </c>
      <c r="AN243" s="147">
        <f>IF(AU240=0,"対象外",AM243/AU240)</f>
        <v>0</v>
      </c>
      <c r="AO243" s="149" t="str">
        <f ca="1">IF(AU240=0,"対象外",IF(AM243/AU240&gt;=0.285,"達成",IF(AM243&gt;=BF243,"達成※","未")))</f>
        <v>未</v>
      </c>
      <c r="AP243" s="151">
        <f>AZ240</f>
        <v>38</v>
      </c>
      <c r="AQ243" s="153">
        <f>IFERROR(AP243/AV240,"")</f>
        <v>5.5882352941176473E-2</v>
      </c>
      <c r="AR243" s="39" t="s">
        <v>85</v>
      </c>
      <c r="AS243" s="40" t="s">
        <v>85</v>
      </c>
      <c r="AT243" s="186"/>
      <c r="AU243" s="156"/>
      <c r="AV243" s="170"/>
      <c r="AW243" s="156"/>
      <c r="AX243" s="170"/>
      <c r="AY243" s="170"/>
      <c r="AZ243" s="170"/>
      <c r="BA243" s="170"/>
      <c r="BB243" s="170"/>
      <c r="BC243" s="125"/>
      <c r="BD243" s="175"/>
      <c r="BE243" s="175"/>
      <c r="BF243" s="125">
        <f ca="1">IF(OR(BD241/AU240&lt;0.285,BD241=0),BD241,"-")</f>
        <v>8</v>
      </c>
      <c r="BG243" s="174">
        <f ca="1">IF(OR(BE241/AW240&lt;0.285,BE241=0),BE241,"-")</f>
        <v>8</v>
      </c>
      <c r="BH243" s="56" t="s">
        <v>110</v>
      </c>
      <c r="BI243" s="57">
        <f>MOD(BI242-BI240,7)</f>
        <v>4</v>
      </c>
      <c r="BJ243" s="125"/>
      <c r="BK243" s="125"/>
    </row>
    <row r="244" spans="1:63" ht="12.95" customHeight="1" outlineLevel="1">
      <c r="A244" s="52"/>
      <c r="B244" s="161"/>
      <c r="C244" s="123"/>
      <c r="D244" s="123"/>
      <c r="E244" s="123"/>
      <c r="F244" s="123"/>
      <c r="G244" s="123"/>
      <c r="H244" s="123"/>
      <c r="I244" s="123"/>
      <c r="J244" s="123"/>
      <c r="K244" s="123"/>
      <c r="L244" s="123"/>
      <c r="M244" s="123"/>
      <c r="N244" s="123"/>
      <c r="O244" s="123"/>
      <c r="P244" s="123"/>
      <c r="Q244" s="123"/>
      <c r="R244" s="123"/>
      <c r="S244" s="123"/>
      <c r="T244" s="123"/>
      <c r="U244" s="123"/>
      <c r="V244" s="123"/>
      <c r="W244" s="123"/>
      <c r="X244" s="123"/>
      <c r="Y244" s="123"/>
      <c r="Z244" s="123"/>
      <c r="AA244" s="123"/>
      <c r="AB244" s="123"/>
      <c r="AC244" s="123"/>
      <c r="AD244" s="123"/>
      <c r="AE244" s="123"/>
      <c r="AF244" s="123"/>
      <c r="AG244" s="143"/>
      <c r="AH244" s="58" t="str">
        <f ca="1">IF(BI240=1,
IF((2-COUNTIF(OFFSET(C243,0,0,1,1),"外")-COUNTIF(OFFSET(C243,-10,BI232-1),"外"))&lt;=AH243,"達成","未"),
IF((2-COUNTIF(OFFSET(C243,0,MAX(5-WEEKDAY(C238,3),0),1,2),"外"))&lt;=AH243,"達成","未"))</f>
        <v>未</v>
      </c>
      <c r="AI244" s="54" t="str">
        <f ca="1">IF((2-COUNTIF(OFFSET($C243,0,$BI240+5,1,2),"外"))&lt;=AI243,"達成","未")</f>
        <v>未</v>
      </c>
      <c r="AJ244" s="54" t="str">
        <f ca="1">IF((2-COUNTIF(OFFSET($C243,0,$BI240+12,1,2),"外"))&lt;=AJ243,"達成","未")</f>
        <v>未</v>
      </c>
      <c r="AK244" s="54" t="str">
        <f ca="1">IF((2-COUNTIF(OFFSET($C243,0,$BI240+19,1,2),"外"))&lt;=AK243,"達成","未")</f>
        <v>未</v>
      </c>
      <c r="AL244" s="55" t="str">
        <f ca="1">IF((BI245+SIGN(BI240))&lt;5,"-",IF((2-COUNTIF(OFFSET($C243,0,$BI240+26,1,2),"外"))&lt;=AL243,"達成","未"))</f>
        <v>-</v>
      </c>
      <c r="AM244" s="163"/>
      <c r="AN244" s="164"/>
      <c r="AO244" s="165"/>
      <c r="AP244" s="166"/>
      <c r="AQ244" s="187"/>
      <c r="AR244" s="188">
        <f>COUNTIF(C245:AG246,"外")</f>
        <v>0</v>
      </c>
      <c r="AS244" s="190">
        <f ca="1">COUNTIF(OFFSET(C245,0,MAX(5-WEEKDAY(C238,3),0),1,MIN(7-WEEKDAY(C238,3),2)),"外")+COUNTIF(OFFSET(C245,0,MAX(5-WEEKDAY(C238,3),0)+7,1,2),"外")+COUNTIF(OFFSET(C245,0,MAX(5-WEEKDAY(C238,3),0)+14,1,2),"外")+COUNTIF(OFFSET(C245,0,MAX(5-WEEKDAY(C238,3),0)+21,1,2),"外")+IF(BI242-BI240&lt;27,0,COUNTIF(OFFSET(C245,0,BI240+26,1,MIN(7-BI243,2)),"外"))</f>
        <v>0</v>
      </c>
      <c r="AT244" s="186"/>
      <c r="AU244" s="156"/>
      <c r="AV244" s="170"/>
      <c r="AW244" s="156"/>
      <c r="AX244" s="170"/>
      <c r="AY244" s="170"/>
      <c r="AZ244" s="170"/>
      <c r="BA244" s="170"/>
      <c r="BB244" s="170"/>
      <c r="BC244" s="125"/>
      <c r="BD244" s="175"/>
      <c r="BE244" s="175"/>
      <c r="BF244" s="125"/>
      <c r="BG244" s="175"/>
      <c r="BH244" s="59" t="s">
        <v>112</v>
      </c>
      <c r="BI244" s="57">
        <f>SIGN(BI240)+SIGN(BI243)+BI245</f>
        <v>5</v>
      </c>
      <c r="BJ244" s="125"/>
      <c r="BK244" s="125"/>
    </row>
    <row r="245" spans="1:63" ht="26.45" customHeight="1" outlineLevel="1">
      <c r="A245" s="52"/>
      <c r="B245" s="161" t="s">
        <v>137</v>
      </c>
      <c r="C245" s="123"/>
      <c r="D245" s="123"/>
      <c r="E245" s="123"/>
      <c r="F245" s="123"/>
      <c r="G245" s="123"/>
      <c r="H245" s="123"/>
      <c r="I245" s="123"/>
      <c r="J245" s="123"/>
      <c r="K245" s="123"/>
      <c r="L245" s="123"/>
      <c r="M245" s="123"/>
      <c r="N245" s="123"/>
      <c r="O245" s="123"/>
      <c r="P245" s="123"/>
      <c r="Q245" s="123"/>
      <c r="R245" s="123"/>
      <c r="S245" s="123"/>
      <c r="T245" s="123"/>
      <c r="U245" s="123"/>
      <c r="V245" s="123"/>
      <c r="W245" s="123"/>
      <c r="X245" s="123"/>
      <c r="Y245" s="123"/>
      <c r="Z245" s="123"/>
      <c r="AA245" s="123"/>
      <c r="AB245" s="123"/>
      <c r="AC245" s="123"/>
      <c r="AD245" s="123"/>
      <c r="AE245" s="123"/>
      <c r="AF245" s="123"/>
      <c r="AG245" s="143"/>
      <c r="AH245" s="53">
        <f ca="1">IF(BI240=7,COUNTIF(OFFSET($C245,0,0,1,$BI240),"○")+COUNTIF(OFFSET($C245,0,$BI240,1,7),"●"),COUNTIF(OFFSET($C245,0,0,1,$BI240),"○")+COUNTIF(OFFSET($C245,-10,DAY(EOMONTH(C238-1,0))-7+BI240,1,7-$BI240),"○")+COUNTIF(OFFSET(C245,0,BI240,1,7),"●"))</f>
        <v>0</v>
      </c>
      <c r="AI245" s="60">
        <f ca="1">COUNTIF(OFFSET($C245,0,$BI240,1,7),"○")+COUNTIF(OFFSET($C245,0,$BI240+7,1,7),"●")</f>
        <v>0</v>
      </c>
      <c r="AJ245" s="60">
        <f ca="1">COUNTIF(OFFSET($C245,0,$BI240+7,1,7),"○")+COUNTIF(OFFSET($C245,0,$BI240+14,1,7),"●")</f>
        <v>0</v>
      </c>
      <c r="AK245" s="60">
        <f ca="1">IF(BI245=3,COUNTIF(OFFSET($C245,0,$BI240+14,1,7),"○")+IFERROR(COUNTIF(OFFSET(C245,0,BI240+21,1,BI243),"●"),0)+COUNTIF(OFFSET(C245,10,0,1,7-BI243),"●"),COUNTIF(OFFSET($C245,0,$BI240+14,1,7),"○")+COUNTIF(OFFSET($C245,0,$BI240+21,1,7),"●"))</f>
        <v>0</v>
      </c>
      <c r="AL245" s="61" t="str">
        <f ca="1">IF((BI245+SIGN(BI240))&lt;5,"-",IF(BI243=0,COUNTIF(OFFSET(C245,0,BI240+21,1,7),"○")+COUNTIF(OFFSET(C245,10,0,1,7-BI243),"●"),COUNTIF(OFFSET(C245,0,BI240+21,1,7),"○")+COUNTIF(OFFSET(C245,0,BI240+28,1,BI243),"●")+COUNTIF(OFFSET(C245,10,1,7-BI243,),"●")))</f>
        <v>-</v>
      </c>
      <c r="AM245" s="145">
        <f>BA240</f>
        <v>0</v>
      </c>
      <c r="AN245" s="147">
        <f>IF(AW240=0,"対象外",AM245/AW240)</f>
        <v>0</v>
      </c>
      <c r="AO245" s="149" t="str">
        <f ca="1">IF(AW240=0,"対象外",IF(AM245/AW240&gt;=0.285,"達成",IF(AM245&gt;=BG243,"達成※","未")))</f>
        <v>未</v>
      </c>
      <c r="AP245" s="151">
        <f>BB240</f>
        <v>38</v>
      </c>
      <c r="AQ245" s="153">
        <f>IFERROR(AP245/AX240,"")</f>
        <v>5.5882352941176473E-2</v>
      </c>
      <c r="AR245" s="189"/>
      <c r="AS245" s="191"/>
      <c r="AT245" s="186"/>
      <c r="AU245" s="157"/>
      <c r="AV245" s="170"/>
      <c r="AW245" s="157"/>
      <c r="AX245" s="170"/>
      <c r="AY245" s="170"/>
      <c r="AZ245" s="170"/>
      <c r="BA245" s="170"/>
      <c r="BB245" s="170"/>
      <c r="BC245" s="125"/>
      <c r="BD245" s="176"/>
      <c r="BE245" s="176"/>
      <c r="BF245" s="125"/>
      <c r="BG245" s="176"/>
      <c r="BH245" s="63" t="s">
        <v>111</v>
      </c>
      <c r="BI245" s="64">
        <f>ROUNDDOWN((BI242-BI240)/7,0)</f>
        <v>3</v>
      </c>
      <c r="BJ245" s="125"/>
      <c r="BK245" s="125"/>
    </row>
    <row r="246" spans="1:63" ht="14.25" outlineLevel="1" thickBot="1">
      <c r="A246" s="52"/>
      <c r="B246" s="162"/>
      <c r="C246" s="142"/>
      <c r="D246" s="142"/>
      <c r="E246" s="142"/>
      <c r="F246" s="142"/>
      <c r="G246" s="142"/>
      <c r="H246" s="142"/>
      <c r="I246" s="142"/>
      <c r="J246" s="142"/>
      <c r="K246" s="142"/>
      <c r="L246" s="142"/>
      <c r="M246" s="142"/>
      <c r="N246" s="142"/>
      <c r="O246" s="142"/>
      <c r="P246" s="142"/>
      <c r="Q246" s="142"/>
      <c r="R246" s="142"/>
      <c r="S246" s="142"/>
      <c r="T246" s="142"/>
      <c r="U246" s="142"/>
      <c r="V246" s="142"/>
      <c r="W246" s="142"/>
      <c r="X246" s="142"/>
      <c r="Y246" s="142"/>
      <c r="Z246" s="142"/>
      <c r="AA246" s="142"/>
      <c r="AB246" s="142"/>
      <c r="AC246" s="142"/>
      <c r="AD246" s="142"/>
      <c r="AE246" s="142"/>
      <c r="AF246" s="142"/>
      <c r="AG246" s="144"/>
      <c r="AH246" s="77" t="str">
        <f ca="1">IF(BI240=1,
IF((2-COUNTIF(OFFSET(C245,0,0,1,1),"外")-COUNTIF(OFFSET(C245,-10,BI232-1),"外"))&lt;=AH245,"達成","未"),
IF((2-COUNTIF(OFFSET(C245,0,MAX(5-WEEKDAY(C238,3),0),1,2),"外"))&lt;=AH245,"達成","未"))</f>
        <v>未</v>
      </c>
      <c r="AI246" s="66" t="str">
        <f ca="1">IF((2-COUNTIF(OFFSET($C245,0,$BI240+5,1,2),"外"))&lt;=AI245,"達成","未")</f>
        <v>未</v>
      </c>
      <c r="AJ246" s="66" t="str">
        <f ca="1">IF((2-COUNTIF(OFFSET($C245,0,$BI240+12,1,2),"外"))&lt;=AJ245,"達成","未")</f>
        <v>未</v>
      </c>
      <c r="AK246" s="66" t="str">
        <f ca="1">IF((2-COUNTIF(OFFSET($C245,0,$BI240+19,1,2),"外"))&lt;=AK245,"達成","未")</f>
        <v>未</v>
      </c>
      <c r="AL246" s="67" t="str">
        <f ca="1">IF((BI245+SIGN(BI240))&lt;5,"-",IF((2-COUNTIF(OFFSET($C245,0,$BI240+26,1,2),"外"))&lt;=AL245,"達成","未"))</f>
        <v>-</v>
      </c>
      <c r="AM246" s="146"/>
      <c r="AN246" s="148"/>
      <c r="AO246" s="150"/>
      <c r="AP246" s="152"/>
      <c r="AQ246" s="154"/>
      <c r="AR246" s="68"/>
      <c r="AS246" s="68"/>
      <c r="AT246" s="22"/>
      <c r="AU246" s="22"/>
      <c r="AV246" s="22"/>
      <c r="AW246" s="22"/>
      <c r="AX246" s="22"/>
      <c r="AY246" s="22"/>
      <c r="AZ246" s="22"/>
      <c r="BA246" s="22"/>
      <c r="BB246" s="22"/>
      <c r="BC246" s="69"/>
      <c r="BD246" s="69"/>
      <c r="BE246" s="69"/>
      <c r="BF246" s="69"/>
      <c r="BG246" s="69"/>
      <c r="BH246" s="69"/>
      <c r="BI246" s="69"/>
      <c r="BJ246" s="69"/>
      <c r="BK246" s="18"/>
    </row>
    <row r="247" spans="1:63" ht="14.25" outlineLevel="1" thickBot="1">
      <c r="A247" s="12"/>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Z247" s="16"/>
      <c r="BA247" s="16"/>
      <c r="BB247" s="16"/>
    </row>
    <row r="248" spans="1:63" ht="12.95" customHeight="1" outlineLevel="1">
      <c r="A248" s="12"/>
      <c r="B248" s="29" t="s">
        <v>0</v>
      </c>
      <c r="C248" s="207">
        <f>DATE(YEAR(C238),MONTH(C238)+1,DAY(C238))</f>
        <v>46661</v>
      </c>
      <c r="D248" s="207"/>
      <c r="E248" s="207"/>
      <c r="F248" s="207"/>
      <c r="G248" s="207"/>
      <c r="H248" s="207"/>
      <c r="I248" s="207"/>
      <c r="J248" s="207"/>
      <c r="K248" s="207"/>
      <c r="L248" s="207"/>
      <c r="M248" s="207"/>
      <c r="N248" s="207"/>
      <c r="O248" s="207"/>
      <c r="P248" s="207"/>
      <c r="Q248" s="207"/>
      <c r="R248" s="207"/>
      <c r="S248" s="207"/>
      <c r="T248" s="207"/>
      <c r="U248" s="207"/>
      <c r="V248" s="207"/>
      <c r="W248" s="207"/>
      <c r="X248" s="207"/>
      <c r="Y248" s="207"/>
      <c r="Z248" s="207"/>
      <c r="AA248" s="207"/>
      <c r="AB248" s="207"/>
      <c r="AC248" s="207"/>
      <c r="AD248" s="207"/>
      <c r="AE248" s="207"/>
      <c r="AF248" s="207"/>
      <c r="AG248" s="208"/>
      <c r="AH248" s="256" t="s">
        <v>135</v>
      </c>
      <c r="AI248" s="257"/>
      <c r="AJ248" s="257"/>
      <c r="AK248" s="257"/>
      <c r="AL248" s="258"/>
      <c r="AM248" s="215" t="s">
        <v>50</v>
      </c>
      <c r="AN248" s="216"/>
      <c r="AO248" s="217"/>
      <c r="AP248" s="221" t="s">
        <v>11</v>
      </c>
      <c r="AQ248" s="222"/>
      <c r="AR248" s="199" t="s">
        <v>113</v>
      </c>
      <c r="AS248" s="202" t="s">
        <v>114</v>
      </c>
      <c r="AT248" s="205" t="s">
        <v>15</v>
      </c>
      <c r="AU248" s="155" t="s">
        <v>115</v>
      </c>
      <c r="AV248" s="197" t="s">
        <v>116</v>
      </c>
      <c r="AW248" s="155" t="s">
        <v>118</v>
      </c>
      <c r="AX248" s="197" t="s">
        <v>117</v>
      </c>
      <c r="AY248" s="155" t="s">
        <v>80</v>
      </c>
      <c r="AZ248" s="155" t="s">
        <v>81</v>
      </c>
      <c r="BA248" s="30" t="s">
        <v>82</v>
      </c>
      <c r="BB248" s="30" t="s">
        <v>83</v>
      </c>
      <c r="BC248" s="170" t="s">
        <v>52</v>
      </c>
      <c r="BD248" s="197" t="s">
        <v>119</v>
      </c>
      <c r="BE248" s="197" t="s">
        <v>120</v>
      </c>
      <c r="BF248" s="170" t="s">
        <v>121</v>
      </c>
      <c r="BG248" s="170" t="s">
        <v>122</v>
      </c>
      <c r="BH248" s="31"/>
      <c r="BI248" s="192" t="s">
        <v>100</v>
      </c>
      <c r="BJ248" s="170" t="s">
        <v>61</v>
      </c>
      <c r="BK248" s="125" t="s">
        <v>89</v>
      </c>
    </row>
    <row r="249" spans="1:63" outlineLevel="1">
      <c r="A249" s="12"/>
      <c r="B249" s="32" t="s">
        <v>1</v>
      </c>
      <c r="C249" s="33">
        <f>DATE(YEAR(C248),MONTH(C248),DAY(C248))</f>
        <v>46661</v>
      </c>
      <c r="D249" s="33">
        <f>IF(MONTH(DATE(YEAR(C249),MONTH(C249),DAY(C249)+1))=MONTH($C248),DATE(YEAR(C249),MONTH(C249),DAY(C249)+1),"")</f>
        <v>46662</v>
      </c>
      <c r="E249" s="33">
        <f t="shared" ref="E249:AG249" si="49">IF(MONTH(DATE(YEAR(D249),MONTH(D249),DAY(D249)+1))=MONTH($C248),DATE(YEAR(D249),MONTH(D249),DAY(D249)+1),"")</f>
        <v>46663</v>
      </c>
      <c r="F249" s="33">
        <f t="shared" si="49"/>
        <v>46664</v>
      </c>
      <c r="G249" s="33">
        <f t="shared" si="49"/>
        <v>46665</v>
      </c>
      <c r="H249" s="33">
        <f t="shared" si="49"/>
        <v>46666</v>
      </c>
      <c r="I249" s="33">
        <f t="shared" si="49"/>
        <v>46667</v>
      </c>
      <c r="J249" s="33">
        <f t="shared" si="49"/>
        <v>46668</v>
      </c>
      <c r="K249" s="33">
        <f t="shared" si="49"/>
        <v>46669</v>
      </c>
      <c r="L249" s="33">
        <f t="shared" si="49"/>
        <v>46670</v>
      </c>
      <c r="M249" s="33">
        <f t="shared" si="49"/>
        <v>46671</v>
      </c>
      <c r="N249" s="33">
        <f t="shared" si="49"/>
        <v>46672</v>
      </c>
      <c r="O249" s="33">
        <f t="shared" si="49"/>
        <v>46673</v>
      </c>
      <c r="P249" s="33">
        <f t="shared" si="49"/>
        <v>46674</v>
      </c>
      <c r="Q249" s="33">
        <f t="shared" si="49"/>
        <v>46675</v>
      </c>
      <c r="R249" s="33">
        <f t="shared" si="49"/>
        <v>46676</v>
      </c>
      <c r="S249" s="33">
        <f t="shared" si="49"/>
        <v>46677</v>
      </c>
      <c r="T249" s="33">
        <f t="shared" si="49"/>
        <v>46678</v>
      </c>
      <c r="U249" s="33">
        <f t="shared" si="49"/>
        <v>46679</v>
      </c>
      <c r="V249" s="33">
        <f t="shared" si="49"/>
        <v>46680</v>
      </c>
      <c r="W249" s="33">
        <f t="shared" si="49"/>
        <v>46681</v>
      </c>
      <c r="X249" s="33">
        <f t="shared" si="49"/>
        <v>46682</v>
      </c>
      <c r="Y249" s="33">
        <f t="shared" si="49"/>
        <v>46683</v>
      </c>
      <c r="Z249" s="33">
        <f t="shared" si="49"/>
        <v>46684</v>
      </c>
      <c r="AA249" s="33">
        <f t="shared" si="49"/>
        <v>46685</v>
      </c>
      <c r="AB249" s="33">
        <f t="shared" si="49"/>
        <v>46686</v>
      </c>
      <c r="AC249" s="33">
        <f t="shared" si="49"/>
        <v>46687</v>
      </c>
      <c r="AD249" s="33">
        <f t="shared" si="49"/>
        <v>46688</v>
      </c>
      <c r="AE249" s="33">
        <f t="shared" si="49"/>
        <v>46689</v>
      </c>
      <c r="AF249" s="33">
        <f t="shared" si="49"/>
        <v>46690</v>
      </c>
      <c r="AG249" s="74">
        <f t="shared" si="49"/>
        <v>46691</v>
      </c>
      <c r="AH249" s="259"/>
      <c r="AI249" s="260"/>
      <c r="AJ249" s="260"/>
      <c r="AK249" s="260"/>
      <c r="AL249" s="261"/>
      <c r="AM249" s="218"/>
      <c r="AN249" s="219"/>
      <c r="AO249" s="220"/>
      <c r="AP249" s="223"/>
      <c r="AQ249" s="224"/>
      <c r="AR249" s="200"/>
      <c r="AS249" s="203"/>
      <c r="AT249" s="206"/>
      <c r="AU249" s="157"/>
      <c r="AV249" s="137"/>
      <c r="AW249" s="157"/>
      <c r="AX249" s="137"/>
      <c r="AY249" s="157"/>
      <c r="AZ249" s="157"/>
      <c r="BA249" s="35" t="s">
        <v>78</v>
      </c>
      <c r="BB249" s="35" t="s">
        <v>79</v>
      </c>
      <c r="BC249" s="170"/>
      <c r="BD249" s="198"/>
      <c r="BE249" s="198"/>
      <c r="BF249" s="125"/>
      <c r="BG249" s="125"/>
      <c r="BH249" s="36"/>
      <c r="BI249" s="193"/>
      <c r="BJ249" s="170"/>
      <c r="BK249" s="125"/>
    </row>
    <row r="250" spans="1:63" ht="12.95" customHeight="1" outlineLevel="1">
      <c r="A250" s="12"/>
      <c r="B250" s="32" t="s">
        <v>2</v>
      </c>
      <c r="C250" s="37" t="str">
        <f t="shared" ref="C250:AG250" si="50">TEXT(C249,"aaa")</f>
        <v>金</v>
      </c>
      <c r="D250" s="37" t="str">
        <f t="shared" si="50"/>
        <v>土</v>
      </c>
      <c r="E250" s="37" t="str">
        <f t="shared" si="50"/>
        <v>日</v>
      </c>
      <c r="F250" s="37" t="str">
        <f t="shared" si="50"/>
        <v>月</v>
      </c>
      <c r="G250" s="37" t="str">
        <f t="shared" si="50"/>
        <v>火</v>
      </c>
      <c r="H250" s="37" t="str">
        <f t="shared" si="50"/>
        <v>水</v>
      </c>
      <c r="I250" s="37" t="str">
        <f t="shared" si="50"/>
        <v>木</v>
      </c>
      <c r="J250" s="37" t="str">
        <f t="shared" si="50"/>
        <v>金</v>
      </c>
      <c r="K250" s="37" t="str">
        <f t="shared" si="50"/>
        <v>土</v>
      </c>
      <c r="L250" s="37" t="str">
        <f t="shared" si="50"/>
        <v>日</v>
      </c>
      <c r="M250" s="37" t="str">
        <f t="shared" si="50"/>
        <v>月</v>
      </c>
      <c r="N250" s="37" t="str">
        <f t="shared" si="50"/>
        <v>火</v>
      </c>
      <c r="O250" s="37" t="str">
        <f t="shared" si="50"/>
        <v>水</v>
      </c>
      <c r="P250" s="37" t="str">
        <f t="shared" si="50"/>
        <v>木</v>
      </c>
      <c r="Q250" s="37" t="str">
        <f t="shared" si="50"/>
        <v>金</v>
      </c>
      <c r="R250" s="37" t="str">
        <f t="shared" si="50"/>
        <v>土</v>
      </c>
      <c r="S250" s="37" t="str">
        <f t="shared" si="50"/>
        <v>日</v>
      </c>
      <c r="T250" s="37" t="str">
        <f t="shared" si="50"/>
        <v>月</v>
      </c>
      <c r="U250" s="37" t="str">
        <f t="shared" si="50"/>
        <v>火</v>
      </c>
      <c r="V250" s="37" t="str">
        <f t="shared" si="50"/>
        <v>水</v>
      </c>
      <c r="W250" s="37" t="str">
        <f t="shared" si="50"/>
        <v>木</v>
      </c>
      <c r="X250" s="37" t="str">
        <f t="shared" si="50"/>
        <v>金</v>
      </c>
      <c r="Y250" s="37" t="str">
        <f t="shared" si="50"/>
        <v>土</v>
      </c>
      <c r="Z250" s="37" t="str">
        <f t="shared" si="50"/>
        <v>日</v>
      </c>
      <c r="AA250" s="37" t="str">
        <f t="shared" si="50"/>
        <v>月</v>
      </c>
      <c r="AB250" s="37" t="str">
        <f t="shared" si="50"/>
        <v>火</v>
      </c>
      <c r="AC250" s="37" t="str">
        <f t="shared" si="50"/>
        <v>水</v>
      </c>
      <c r="AD250" s="37" t="str">
        <f t="shared" si="50"/>
        <v>木</v>
      </c>
      <c r="AE250" s="37" t="str">
        <f t="shared" si="50"/>
        <v>金</v>
      </c>
      <c r="AF250" s="37" t="str">
        <f t="shared" si="50"/>
        <v>土</v>
      </c>
      <c r="AG250" s="75" t="str">
        <f t="shared" si="50"/>
        <v>日</v>
      </c>
      <c r="AH250" s="194" t="s">
        <v>90</v>
      </c>
      <c r="AI250" s="195" t="s">
        <v>91</v>
      </c>
      <c r="AJ250" s="195" t="s">
        <v>92</v>
      </c>
      <c r="AK250" s="195" t="s">
        <v>93</v>
      </c>
      <c r="AL250" s="196" t="s">
        <v>94</v>
      </c>
      <c r="AM250" s="177" t="s">
        <v>44</v>
      </c>
      <c r="AN250" s="178" t="s">
        <v>12</v>
      </c>
      <c r="AO250" s="179" t="s">
        <v>51</v>
      </c>
      <c r="AP250" s="180" t="s">
        <v>44</v>
      </c>
      <c r="AQ250" s="183" t="s">
        <v>13</v>
      </c>
      <c r="AR250" s="201"/>
      <c r="AS250" s="204"/>
      <c r="AT250" s="186">
        <f>COUNT(C249:AG249)</f>
        <v>31</v>
      </c>
      <c r="AU250" s="155">
        <f>AT250-AR252</f>
        <v>31</v>
      </c>
      <c r="AV250" s="170">
        <f>SUM(AU$8:AU253)</f>
        <v>711</v>
      </c>
      <c r="AW250" s="155">
        <f>AT250-AR254</f>
        <v>31</v>
      </c>
      <c r="AX250" s="170">
        <f>SUM(AW$8:AW253)</f>
        <v>711</v>
      </c>
      <c r="AY250" s="170">
        <f>COUNTIF(C253:AG253,"○")+COUNTIF(C253:AG253,"●")</f>
        <v>0</v>
      </c>
      <c r="AZ250" s="170">
        <f>SUM(AY$9:AY254)</f>
        <v>38</v>
      </c>
      <c r="BA250" s="170">
        <f>COUNTIF(C255:AG255,"○")+COUNTIF(C255:AG255,"●")</f>
        <v>0</v>
      </c>
      <c r="BB250" s="170">
        <f>SUM(BA$10:BA255)</f>
        <v>38</v>
      </c>
      <c r="BC250" s="125">
        <f>COUNTIF(C250:AG250,"土")+COUNTIF(C250:AG250,"日")</f>
        <v>10</v>
      </c>
      <c r="BD250" s="137"/>
      <c r="BE250" s="137"/>
      <c r="BF250" s="125" t="str">
        <f ca="1">IF(OR(BD251/AU250&lt;0.285,BD251=0),"特例","特例なし")</f>
        <v>特例なし</v>
      </c>
      <c r="BG250" s="125" t="str">
        <f ca="1">IF(OR(BE251/AW250&lt;0.285,BE251=0),"特例","特例なし")</f>
        <v>特例なし</v>
      </c>
      <c r="BH250" s="171" t="s">
        <v>108</v>
      </c>
      <c r="BI250" s="173">
        <f>ABS(IF(WEEKDAY(C248,3)=0,7,WEEKDAY(C248,3)-7))</f>
        <v>3</v>
      </c>
      <c r="BJ250" s="125">
        <f ca="1">IF($AO$340="計画",IF(AU250=0,1,IF(AO253="達成",1,IF(AO253="達成※",1,0))),IF(AW250=0,1,IF(AO255="達成",1,IF(AO255="達成※",1,0))))</f>
        <v>0</v>
      </c>
      <c r="BK250" s="125">
        <f ca="1">IF($AO$340="計画",IF(COUNTIF(AH254:AL254,"未")=0,1,0),IF(COUNTIF(AH256:AL256,"未")=0,1,0))</f>
        <v>0</v>
      </c>
    </row>
    <row r="251" spans="1:63" ht="28.5" outlineLevel="1">
      <c r="A251" s="12"/>
      <c r="B251" s="169" t="s">
        <v>3</v>
      </c>
      <c r="C251" s="167" t="str">
        <f>IFERROR(VLOOKUP(C249,祝日一覧!$A:$C,3,FALSE),"")</f>
        <v/>
      </c>
      <c r="D251" s="167" t="str">
        <f>IFERROR(VLOOKUP(D249,祝日一覧!$A:$C,3,FALSE),"")</f>
        <v/>
      </c>
      <c r="E251" s="167" t="str">
        <f>IFERROR(VLOOKUP(E249,祝日一覧!$A:$C,3,FALSE),"")</f>
        <v/>
      </c>
      <c r="F251" s="167" t="str">
        <f>IFERROR(VLOOKUP(F249,祝日一覧!$A:$C,3,FALSE),"")</f>
        <v/>
      </c>
      <c r="G251" s="167" t="str">
        <f>IFERROR(VLOOKUP(G249,祝日一覧!$A:$C,3,FALSE),"")</f>
        <v/>
      </c>
      <c r="H251" s="167" t="str">
        <f>IFERROR(VLOOKUP(H249,祝日一覧!$A:$C,3,FALSE),"")</f>
        <v/>
      </c>
      <c r="I251" s="167" t="str">
        <f>IFERROR(VLOOKUP(I249,祝日一覧!$A:$C,3,FALSE),"")</f>
        <v/>
      </c>
      <c r="J251" s="167" t="str">
        <f>IFERROR(VLOOKUP(J249,祝日一覧!$A:$C,3,FALSE),"")</f>
        <v/>
      </c>
      <c r="K251" s="167" t="str">
        <f>IFERROR(VLOOKUP(K249,祝日一覧!$A:$C,3,FALSE),"")</f>
        <v/>
      </c>
      <c r="L251" s="167" t="str">
        <f>IFERROR(VLOOKUP(L249,祝日一覧!$A:$C,3,FALSE),"")</f>
        <v/>
      </c>
      <c r="M251" s="167" t="str">
        <f>IFERROR(VLOOKUP(M249,祝日一覧!$A:$C,3,FALSE),"")</f>
        <v>スポーツの日</v>
      </c>
      <c r="N251" s="167" t="str">
        <f>IFERROR(VLOOKUP(N249,祝日一覧!$A:$C,3,FALSE),"")</f>
        <v/>
      </c>
      <c r="O251" s="167" t="str">
        <f>IFERROR(VLOOKUP(O249,祝日一覧!$A:$C,3,FALSE),"")</f>
        <v/>
      </c>
      <c r="P251" s="167" t="str">
        <f>IFERROR(VLOOKUP(P249,祝日一覧!$A:$C,3,FALSE),"")</f>
        <v/>
      </c>
      <c r="Q251" s="167" t="str">
        <f>IFERROR(VLOOKUP(Q249,祝日一覧!$A:$C,3,FALSE),"")</f>
        <v/>
      </c>
      <c r="R251" s="167" t="str">
        <f>IFERROR(VLOOKUP(R249,祝日一覧!$A:$C,3,FALSE),"")</f>
        <v/>
      </c>
      <c r="S251" s="167" t="str">
        <f>IFERROR(VLOOKUP(S249,祝日一覧!$A:$C,3,FALSE),"")</f>
        <v/>
      </c>
      <c r="T251" s="167" t="str">
        <f>IFERROR(VLOOKUP(T249,祝日一覧!$A:$C,3,FALSE),"")</f>
        <v/>
      </c>
      <c r="U251" s="167" t="str">
        <f>IFERROR(VLOOKUP(U249,祝日一覧!$A:$C,3,FALSE),"")</f>
        <v/>
      </c>
      <c r="V251" s="167" t="str">
        <f>IFERROR(VLOOKUP(V249,祝日一覧!$A:$C,3,FALSE),"")</f>
        <v/>
      </c>
      <c r="W251" s="167" t="str">
        <f>IFERROR(VLOOKUP(W249,祝日一覧!$A:$C,3,FALSE),"")</f>
        <v/>
      </c>
      <c r="X251" s="167" t="str">
        <f>IFERROR(VLOOKUP(X249,祝日一覧!$A:$C,3,FALSE),"")</f>
        <v/>
      </c>
      <c r="Y251" s="167" t="str">
        <f>IFERROR(VLOOKUP(Y249,祝日一覧!$A:$C,3,FALSE),"")</f>
        <v/>
      </c>
      <c r="Z251" s="167" t="str">
        <f>IFERROR(VLOOKUP(Z249,祝日一覧!$A:$C,3,FALSE),"")</f>
        <v/>
      </c>
      <c r="AA251" s="167" t="str">
        <f>IFERROR(VLOOKUP(AA249,祝日一覧!$A:$C,3,FALSE),"")</f>
        <v/>
      </c>
      <c r="AB251" s="167" t="str">
        <f>IFERROR(VLOOKUP(AB249,祝日一覧!$A:$C,3,FALSE),"")</f>
        <v/>
      </c>
      <c r="AC251" s="167" t="str">
        <f>IFERROR(VLOOKUP(AC249,祝日一覧!$A:$C,3,FALSE),"")</f>
        <v/>
      </c>
      <c r="AD251" s="167" t="str">
        <f>IFERROR(VLOOKUP(AD249,祝日一覧!$A:$C,3,FALSE),"")</f>
        <v/>
      </c>
      <c r="AE251" s="167" t="str">
        <f>IFERROR(VLOOKUP(AE249,祝日一覧!$A:$C,3,FALSE),"")</f>
        <v/>
      </c>
      <c r="AF251" s="167" t="str">
        <f>IFERROR(VLOOKUP(AF249,祝日一覧!$A:$C,3,FALSE),"")</f>
        <v/>
      </c>
      <c r="AG251" s="168" t="str">
        <f>IFERROR(VLOOKUP(AG249,祝日一覧!$A:$C,3,FALSE),"")</f>
        <v/>
      </c>
      <c r="AH251" s="194"/>
      <c r="AI251" s="195"/>
      <c r="AJ251" s="195"/>
      <c r="AK251" s="195"/>
      <c r="AL251" s="196"/>
      <c r="AM251" s="177"/>
      <c r="AN251" s="178"/>
      <c r="AO251" s="179"/>
      <c r="AP251" s="181"/>
      <c r="AQ251" s="184"/>
      <c r="AR251" s="39" t="s">
        <v>84</v>
      </c>
      <c r="AS251" s="40" t="s">
        <v>84</v>
      </c>
      <c r="AT251" s="186"/>
      <c r="AU251" s="156"/>
      <c r="AV251" s="170"/>
      <c r="AW251" s="156"/>
      <c r="AX251" s="170"/>
      <c r="AY251" s="170"/>
      <c r="AZ251" s="170"/>
      <c r="BA251" s="170"/>
      <c r="BB251" s="170"/>
      <c r="BC251" s="125"/>
      <c r="BD251" s="174">
        <f ca="1">BC250-AS252</f>
        <v>10</v>
      </c>
      <c r="BE251" s="174">
        <f ca="1">BC250-AS254</f>
        <v>10</v>
      </c>
      <c r="BF251" s="125"/>
      <c r="BG251" s="125"/>
      <c r="BH251" s="172"/>
      <c r="BI251" s="173">
        <f>WEEKDAY(C247,3)</f>
        <v>5</v>
      </c>
      <c r="BJ251" s="125"/>
      <c r="BK251" s="125"/>
    </row>
    <row r="252" spans="1:63" ht="54" outlineLevel="1">
      <c r="A252" s="43"/>
      <c r="B252" s="169"/>
      <c r="C252" s="167"/>
      <c r="D252" s="167"/>
      <c r="E252" s="167"/>
      <c r="F252" s="167"/>
      <c r="G252" s="167"/>
      <c r="H252" s="167"/>
      <c r="I252" s="167"/>
      <c r="J252" s="167"/>
      <c r="K252" s="167"/>
      <c r="L252" s="167"/>
      <c r="M252" s="167"/>
      <c r="N252" s="167"/>
      <c r="O252" s="167"/>
      <c r="P252" s="167"/>
      <c r="Q252" s="167"/>
      <c r="R252" s="167"/>
      <c r="S252" s="167"/>
      <c r="T252" s="167"/>
      <c r="U252" s="167"/>
      <c r="V252" s="167"/>
      <c r="W252" s="167"/>
      <c r="X252" s="167"/>
      <c r="Y252" s="167"/>
      <c r="Z252" s="167"/>
      <c r="AA252" s="167"/>
      <c r="AB252" s="167"/>
      <c r="AC252" s="167"/>
      <c r="AD252" s="167"/>
      <c r="AE252" s="167"/>
      <c r="AF252" s="167"/>
      <c r="AG252" s="168"/>
      <c r="AH252" s="86" t="str">
        <f>IF($BI250=7,DBCS(1&amp;"日～"&amp;7&amp;"日"),DBCS("前"&amp;DAY(EOMONTH($C248-1,0))-6+$BI250&amp;"日～"&amp;$BI250&amp;"日"))</f>
        <v>前２７日～３日</v>
      </c>
      <c r="AI252" s="45" t="str">
        <f>DBCS($BI250+1&amp;"日～"&amp;$BI250+7&amp;"日")</f>
        <v>４日～１０日</v>
      </c>
      <c r="AJ252" s="45" t="str">
        <f>DBCS($BI250+8&amp;"日～"&amp;$BI250+14&amp;"日")</f>
        <v>１１日～１７日</v>
      </c>
      <c r="AK252" s="45" t="str">
        <f>DBCS($BI250+15&amp;"日～"&amp;$BI250+21&amp;"日")</f>
        <v>１８日～２４日</v>
      </c>
      <c r="AL252" s="46" t="str">
        <f>IF(AND(BI250=7,BI253=0),"-",IF($BI255=3,"-",DBCS($BI250+22&amp;"日～"&amp;$BI250+28&amp;"日")))</f>
        <v>２５日～３１日</v>
      </c>
      <c r="AM252" s="177"/>
      <c r="AN252" s="178"/>
      <c r="AO252" s="179"/>
      <c r="AP252" s="182"/>
      <c r="AQ252" s="185"/>
      <c r="AR252" s="39">
        <f>COUNTIF(C253:AG254,"外")</f>
        <v>0</v>
      </c>
      <c r="AS252" s="40">
        <f ca="1">COUNTIF(OFFSET(C253,0,MAX(5-WEEKDAY(C248,3),0),1,MIN(7-WEEKDAY(C248,3),2)),"外")+COUNTIF(OFFSET(C253,0,MAX(5-WEEKDAY(C248,3),0)+7,1,2),"外")+COUNTIF(OFFSET(C253,0,MAX(5-WEEKDAY(C248,3),0)+14,1,2),"外")+COUNTIF(OFFSET(C253,0,MAX(5-WEEKDAY(C248,3),0)+21,1,2),"外")+IF(BI252-BI250&lt;27,0,COUNTIF(OFFSET(C253,0,BI250+26,1,MIN(7-BI253,2)),"外"))</f>
        <v>0</v>
      </c>
      <c r="AT252" s="186"/>
      <c r="AU252" s="156"/>
      <c r="AV252" s="170"/>
      <c r="AW252" s="156"/>
      <c r="AX252" s="170"/>
      <c r="AY252" s="170"/>
      <c r="AZ252" s="170"/>
      <c r="BA252" s="170"/>
      <c r="BB252" s="170"/>
      <c r="BC252" s="125"/>
      <c r="BD252" s="175"/>
      <c r="BE252" s="175"/>
      <c r="BF252" s="125"/>
      <c r="BG252" s="125"/>
      <c r="BH252" s="47" t="s">
        <v>109</v>
      </c>
      <c r="BI252" s="48">
        <f>DAY(EOMONTH(C248,0))</f>
        <v>31</v>
      </c>
      <c r="BJ252" s="125"/>
      <c r="BK252" s="125"/>
    </row>
    <row r="253" spans="1:63" ht="26.45" customHeight="1" outlineLevel="1">
      <c r="A253" s="52"/>
      <c r="B253" s="161" t="s">
        <v>88</v>
      </c>
      <c r="C253" s="123"/>
      <c r="D253" s="123"/>
      <c r="E253" s="123"/>
      <c r="F253" s="123"/>
      <c r="G253" s="123"/>
      <c r="H253" s="123"/>
      <c r="I253" s="123"/>
      <c r="J253" s="123"/>
      <c r="K253" s="123"/>
      <c r="L253" s="123"/>
      <c r="M253" s="123"/>
      <c r="N253" s="123"/>
      <c r="O253" s="123"/>
      <c r="P253" s="123"/>
      <c r="Q253" s="123"/>
      <c r="R253" s="123"/>
      <c r="S253" s="123"/>
      <c r="T253" s="123"/>
      <c r="U253" s="123"/>
      <c r="V253" s="123"/>
      <c r="W253" s="123"/>
      <c r="X253" s="123"/>
      <c r="Y253" s="123"/>
      <c r="Z253" s="123"/>
      <c r="AA253" s="123"/>
      <c r="AB253" s="123"/>
      <c r="AC253" s="123"/>
      <c r="AD253" s="123"/>
      <c r="AE253" s="123"/>
      <c r="AF253" s="123"/>
      <c r="AG253" s="143"/>
      <c r="AH253" s="53">
        <f ca="1">IF(BI250=7,COUNTIF(OFFSET($C253,0,0,1,$BI250),"○")+COUNTIF(OFFSET($C253,0,$BI250,1,7),"●"),COUNTIF(OFFSET($C253,0,0,1,$BI250),"○")+COUNTIF(OFFSET($C253,-10,DAY(EOMONTH(C248-1,0))-7+BI250,1,7-$BI250),"○")+COUNTIF(OFFSET(C253,0,BI250,1,7),"●"))</f>
        <v>0</v>
      </c>
      <c r="AI253" s="54">
        <f ca="1">COUNTIF(OFFSET($C253,0,$BI250,1,7),"○")+COUNTIF(OFFSET($C253,0,$BI250+7,1,7),"●")</f>
        <v>0</v>
      </c>
      <c r="AJ253" s="54">
        <f ca="1">COUNTIF(OFFSET($C253,0,$BI250+7,1,7),"○")+COUNTIF(OFFSET($C253,0,$BI250+14,1,7),"●")</f>
        <v>0</v>
      </c>
      <c r="AK253" s="54">
        <f ca="1">IF(BI255=3,COUNTIF(OFFSET($C253,0,$BI250+14,1,7),"○")+IFERROR(COUNTIF(OFFSET(C253,0,BI250+21,1,BI253),"●"),0)+COUNTIF(OFFSET(C253,10,0,1,7-BI253),"●"),COUNTIF(OFFSET($C253,0,$BI250+14,1,7),"○")+COUNTIF(OFFSET($C253,0,$BI250+21,1,7),"●"))</f>
        <v>0</v>
      </c>
      <c r="AL253" s="55">
        <f ca="1">IF((BI255+SIGN(BI250))&lt;5,"-",IF(BI253=0,COUNTIF(OFFSET(C253,0,BI250+21,1,7),"○")+COUNTIF(OFFSET(C253,10,0,1,7-BI253),"●"),COUNTIF(OFFSET(C253,0,BI250+21,1,7),"○")+COUNTIF(OFFSET(C253,0,BI250+28,1,BI253),"●")+COUNTIF(OFFSET(C253,10,1,7-BI253,),"●")))</f>
        <v>0</v>
      </c>
      <c r="AM253" s="145">
        <f>AY250</f>
        <v>0</v>
      </c>
      <c r="AN253" s="147">
        <f>IF(AU250=0,"対象外",AM253/AU250)</f>
        <v>0</v>
      </c>
      <c r="AO253" s="149" t="str">
        <f ca="1">IF(AU250=0,"対象外",IF(AM253/AU250&gt;=0.285,"達成",IF(AM253&gt;=BF253,"達成※","未")))</f>
        <v>未</v>
      </c>
      <c r="AP253" s="151">
        <f>AZ250</f>
        <v>38</v>
      </c>
      <c r="AQ253" s="153">
        <f>IFERROR(AP253/AV250,"")</f>
        <v>5.3445850914205346E-2</v>
      </c>
      <c r="AR253" s="39" t="s">
        <v>85</v>
      </c>
      <c r="AS253" s="40" t="s">
        <v>85</v>
      </c>
      <c r="AT253" s="186"/>
      <c r="AU253" s="156"/>
      <c r="AV253" s="170"/>
      <c r="AW253" s="156"/>
      <c r="AX253" s="170"/>
      <c r="AY253" s="170"/>
      <c r="AZ253" s="170"/>
      <c r="BA253" s="170"/>
      <c r="BB253" s="170"/>
      <c r="BC253" s="125"/>
      <c r="BD253" s="175"/>
      <c r="BE253" s="175"/>
      <c r="BF253" s="125" t="str">
        <f ca="1">IF(OR(BD251/AU250&lt;0.285,BD251=0),BD251,"-")</f>
        <v>-</v>
      </c>
      <c r="BG253" s="174" t="str">
        <f ca="1">IF(OR(BE251/AW250&lt;0.285,BE251=0),BE251,"-")</f>
        <v>-</v>
      </c>
      <c r="BH253" s="56" t="s">
        <v>110</v>
      </c>
      <c r="BI253" s="57">
        <f>MOD(BI252-BI250,7)</f>
        <v>0</v>
      </c>
      <c r="BJ253" s="125"/>
      <c r="BK253" s="125"/>
    </row>
    <row r="254" spans="1:63" ht="12.95" customHeight="1" outlineLevel="1">
      <c r="A254" s="52"/>
      <c r="B254" s="161"/>
      <c r="C254" s="123"/>
      <c r="D254" s="123"/>
      <c r="E254" s="123"/>
      <c r="F254" s="123"/>
      <c r="G254" s="123"/>
      <c r="H254" s="123"/>
      <c r="I254" s="123"/>
      <c r="J254" s="123"/>
      <c r="K254" s="123"/>
      <c r="L254" s="123"/>
      <c r="M254" s="123"/>
      <c r="N254" s="123"/>
      <c r="O254" s="123"/>
      <c r="P254" s="123"/>
      <c r="Q254" s="123"/>
      <c r="R254" s="123"/>
      <c r="S254" s="123"/>
      <c r="T254" s="123"/>
      <c r="U254" s="123"/>
      <c r="V254" s="123"/>
      <c r="W254" s="123"/>
      <c r="X254" s="123"/>
      <c r="Y254" s="123"/>
      <c r="Z254" s="123"/>
      <c r="AA254" s="123"/>
      <c r="AB254" s="123"/>
      <c r="AC254" s="123"/>
      <c r="AD254" s="123"/>
      <c r="AE254" s="123"/>
      <c r="AF254" s="123"/>
      <c r="AG254" s="143"/>
      <c r="AH254" s="58" t="str">
        <f ca="1">IF(BI250=1,
IF((2-COUNTIF(OFFSET(C253,0,0,1,1),"外")-COUNTIF(OFFSET(C253,-10,BI242-1),"外"))&lt;=AH253,"達成","未"),
IF((2-COUNTIF(OFFSET(C253,0,MAX(5-WEEKDAY(C248,3),0),1,2),"外"))&lt;=AH253,"達成","未"))</f>
        <v>未</v>
      </c>
      <c r="AI254" s="54" t="str">
        <f ca="1">IF((2-COUNTIF(OFFSET($C253,0,$BI250+5,1,2),"外"))&lt;=AI253,"達成","未")</f>
        <v>未</v>
      </c>
      <c r="AJ254" s="54" t="str">
        <f ca="1">IF((2-COUNTIF(OFFSET($C253,0,$BI250+12,1,2),"外"))&lt;=AJ253,"達成","未")</f>
        <v>未</v>
      </c>
      <c r="AK254" s="54" t="str">
        <f ca="1">IF((2-COUNTIF(OFFSET($C253,0,$BI250+19,1,2),"外"))&lt;=AK253,"達成","未")</f>
        <v>未</v>
      </c>
      <c r="AL254" s="55" t="str">
        <f ca="1">IF((BI255+SIGN(BI250))&lt;5,"-",IF((2-COUNTIF(OFFSET($C253,0,$BI250+26,1,2),"外"))&lt;=AL253,"達成","未"))</f>
        <v>未</v>
      </c>
      <c r="AM254" s="163"/>
      <c r="AN254" s="164"/>
      <c r="AO254" s="165"/>
      <c r="AP254" s="166"/>
      <c r="AQ254" s="187"/>
      <c r="AR254" s="188">
        <f>COUNTIF(C255:AG256,"外")</f>
        <v>0</v>
      </c>
      <c r="AS254" s="190">
        <f ca="1">COUNTIF(OFFSET(C255,0,MAX(5-WEEKDAY(C248,3),0),1,MIN(7-WEEKDAY(C248,3),2)),"外")+COUNTIF(OFFSET(C255,0,MAX(5-WEEKDAY(C248,3),0)+7,1,2),"外")+COUNTIF(OFFSET(C255,0,MAX(5-WEEKDAY(C248,3),0)+14,1,2),"外")+COUNTIF(OFFSET(C255,0,MAX(5-WEEKDAY(C248,3),0)+21,1,2),"外")+IF(BI252-BI250&lt;27,0,COUNTIF(OFFSET(C255,0,BI250+26,1,MIN(7-BI253,2)),"外"))</f>
        <v>0</v>
      </c>
      <c r="AT254" s="186"/>
      <c r="AU254" s="156"/>
      <c r="AV254" s="170"/>
      <c r="AW254" s="156"/>
      <c r="AX254" s="170"/>
      <c r="AY254" s="170"/>
      <c r="AZ254" s="170"/>
      <c r="BA254" s="170"/>
      <c r="BB254" s="170"/>
      <c r="BC254" s="125"/>
      <c r="BD254" s="175"/>
      <c r="BE254" s="175"/>
      <c r="BF254" s="125"/>
      <c r="BG254" s="175"/>
      <c r="BH254" s="59" t="s">
        <v>112</v>
      </c>
      <c r="BI254" s="57">
        <f>SIGN(BI250)+SIGN(BI253)+BI255</f>
        <v>5</v>
      </c>
      <c r="BJ254" s="125"/>
      <c r="BK254" s="125"/>
    </row>
    <row r="255" spans="1:63" ht="26.45" customHeight="1" outlineLevel="1">
      <c r="A255" s="52"/>
      <c r="B255" s="161" t="s">
        <v>137</v>
      </c>
      <c r="C255" s="123"/>
      <c r="D255" s="123"/>
      <c r="E255" s="123"/>
      <c r="F255" s="123"/>
      <c r="G255" s="123"/>
      <c r="H255" s="123"/>
      <c r="I255" s="123"/>
      <c r="J255" s="123"/>
      <c r="K255" s="123"/>
      <c r="L255" s="123"/>
      <c r="M255" s="123"/>
      <c r="N255" s="123"/>
      <c r="O255" s="123"/>
      <c r="P255" s="123"/>
      <c r="Q255" s="123"/>
      <c r="R255" s="123"/>
      <c r="S255" s="123"/>
      <c r="T255" s="123"/>
      <c r="U255" s="123"/>
      <c r="V255" s="123"/>
      <c r="W255" s="123"/>
      <c r="X255" s="123"/>
      <c r="Y255" s="123"/>
      <c r="Z255" s="123"/>
      <c r="AA255" s="123"/>
      <c r="AB255" s="123"/>
      <c r="AC255" s="123"/>
      <c r="AD255" s="123"/>
      <c r="AE255" s="123"/>
      <c r="AF255" s="123"/>
      <c r="AG255" s="143"/>
      <c r="AH255" s="53">
        <f ca="1">IF(BI250=7,COUNTIF(OFFSET($C255,0,0,1,$BI250),"○")+COUNTIF(OFFSET($C255,0,$BI250,1,7),"●"),COUNTIF(OFFSET($C255,0,0,1,$BI250),"○")+COUNTIF(OFFSET($C255,-10,DAY(EOMONTH(C248-1,0))-7+BI250,1,7-$BI250),"○")+COUNTIF(OFFSET(C255,0,BI250,1,7),"●"))</f>
        <v>0</v>
      </c>
      <c r="AI255" s="60">
        <f ca="1">COUNTIF(OFFSET($C255,0,$BI250,1,7),"○")+COUNTIF(OFFSET($C255,0,$BI250+7,1,7),"●")</f>
        <v>0</v>
      </c>
      <c r="AJ255" s="60">
        <f ca="1">COUNTIF(OFFSET($C255,0,$BI250+7,1,7),"○")+COUNTIF(OFFSET($C255,0,$BI250+14,1,7),"●")</f>
        <v>0</v>
      </c>
      <c r="AK255" s="60">
        <f ca="1">IF(BI255=3,COUNTIF(OFFSET($C255,0,$BI250+14,1,7),"○")+IFERROR(COUNTIF(OFFSET(C255,0,BI250+21,1,BI253),"●"),0)+COUNTIF(OFFSET(C255,10,0,1,7-BI253),"●"),COUNTIF(OFFSET($C255,0,$BI250+14,1,7),"○")+COUNTIF(OFFSET($C255,0,$BI250+21,1,7),"●"))</f>
        <v>0</v>
      </c>
      <c r="AL255" s="61">
        <f ca="1">IF((BI255+SIGN(BI250))&lt;5,"-",IF(BI253=0,COUNTIF(OFFSET(C255,0,BI250+21,1,7),"○")+COUNTIF(OFFSET(C255,10,0,1,7-BI253),"●"),COUNTIF(OFFSET(C255,0,BI250+21,1,7),"○")+COUNTIF(OFFSET(C255,0,BI250+28,1,BI253),"●")+COUNTIF(OFFSET(C255,10,1,7-BI253,),"●")))</f>
        <v>0</v>
      </c>
      <c r="AM255" s="145">
        <f>BA250</f>
        <v>0</v>
      </c>
      <c r="AN255" s="147">
        <f>IF(AW250=0,"対象外",AM255/AW250)</f>
        <v>0</v>
      </c>
      <c r="AO255" s="149" t="str">
        <f ca="1">IF(AW250=0,"対象外",IF(AM255/AW250&gt;=0.285,"達成",IF(AM255&gt;=BG253,"達成※","未")))</f>
        <v>未</v>
      </c>
      <c r="AP255" s="151">
        <f>BB250</f>
        <v>38</v>
      </c>
      <c r="AQ255" s="153">
        <f>IFERROR(AP255/AV250,"")</f>
        <v>5.3445850914205346E-2</v>
      </c>
      <c r="AR255" s="189"/>
      <c r="AS255" s="191"/>
      <c r="AT255" s="186"/>
      <c r="AU255" s="157"/>
      <c r="AV255" s="170"/>
      <c r="AW255" s="157"/>
      <c r="AX255" s="170"/>
      <c r="AY255" s="170"/>
      <c r="AZ255" s="170"/>
      <c r="BA255" s="170"/>
      <c r="BB255" s="170"/>
      <c r="BC255" s="125"/>
      <c r="BD255" s="176"/>
      <c r="BE255" s="176"/>
      <c r="BF255" s="125"/>
      <c r="BG255" s="176"/>
      <c r="BH255" s="63" t="s">
        <v>111</v>
      </c>
      <c r="BI255" s="64">
        <f>ROUNDDOWN((BI252-BI250)/7,0)</f>
        <v>4</v>
      </c>
      <c r="BJ255" s="125"/>
      <c r="BK255" s="125"/>
    </row>
    <row r="256" spans="1:63" ht="14.25" outlineLevel="1" thickBot="1">
      <c r="A256" s="52"/>
      <c r="B256" s="162"/>
      <c r="C256" s="142"/>
      <c r="D256" s="142"/>
      <c r="E256" s="142"/>
      <c r="F256" s="142"/>
      <c r="G256" s="142"/>
      <c r="H256" s="142"/>
      <c r="I256" s="142"/>
      <c r="J256" s="142"/>
      <c r="K256" s="142"/>
      <c r="L256" s="142"/>
      <c r="M256" s="142"/>
      <c r="N256" s="142"/>
      <c r="O256" s="142"/>
      <c r="P256" s="142"/>
      <c r="Q256" s="142"/>
      <c r="R256" s="142"/>
      <c r="S256" s="142"/>
      <c r="T256" s="142"/>
      <c r="U256" s="142"/>
      <c r="V256" s="142"/>
      <c r="W256" s="142"/>
      <c r="X256" s="142"/>
      <c r="Y256" s="142"/>
      <c r="Z256" s="142"/>
      <c r="AA256" s="142"/>
      <c r="AB256" s="142"/>
      <c r="AC256" s="142"/>
      <c r="AD256" s="142"/>
      <c r="AE256" s="142"/>
      <c r="AF256" s="142"/>
      <c r="AG256" s="144"/>
      <c r="AH256" s="77" t="str">
        <f ca="1">IF(BI250=1,
IF((2-COUNTIF(OFFSET(C255,0,0,1,1),"外")-COUNTIF(OFFSET(C255,-10,BI242-1),"外"))&lt;=AH255,"達成","未"),
IF((2-COUNTIF(OFFSET(C255,0,MAX(5-WEEKDAY(C248,3),0),1,2),"外"))&lt;=AH255,"達成","未"))</f>
        <v>未</v>
      </c>
      <c r="AI256" s="66" t="str">
        <f ca="1">IF((2-COUNTIF(OFFSET($C255,0,$BI250+5,1,2),"外"))&lt;=AI255,"達成","未")</f>
        <v>未</v>
      </c>
      <c r="AJ256" s="66" t="str">
        <f ca="1">IF((2-COUNTIF(OFFSET($C255,0,$BI250+12,1,2),"外"))&lt;=AJ255,"達成","未")</f>
        <v>未</v>
      </c>
      <c r="AK256" s="66" t="str">
        <f ca="1">IF((2-COUNTIF(OFFSET($C255,0,$BI250+19,1,2),"外"))&lt;=AK255,"達成","未")</f>
        <v>未</v>
      </c>
      <c r="AL256" s="67" t="str">
        <f ca="1">IF((BI255+SIGN(BI250))&lt;5,"-",IF((2-COUNTIF(OFFSET($C255,0,$BI250+26,1,2),"外"))&lt;=AL255,"達成","未"))</f>
        <v>未</v>
      </c>
      <c r="AM256" s="146"/>
      <c r="AN256" s="148"/>
      <c r="AO256" s="150"/>
      <c r="AP256" s="152"/>
      <c r="AQ256" s="154"/>
      <c r="AR256" s="68"/>
      <c r="AS256" s="68"/>
      <c r="AT256" s="22"/>
      <c r="AU256" s="22"/>
      <c r="AV256" s="22"/>
      <c r="AW256" s="22"/>
      <c r="AX256" s="22"/>
      <c r="AY256" s="22"/>
      <c r="AZ256" s="22"/>
      <c r="BA256" s="22"/>
      <c r="BB256" s="22"/>
      <c r="BC256" s="69"/>
      <c r="BD256" s="69"/>
      <c r="BE256" s="69"/>
      <c r="BF256" s="69"/>
      <c r="BG256" s="69"/>
      <c r="BH256" s="69"/>
      <c r="BI256" s="69"/>
      <c r="BJ256" s="69"/>
      <c r="BK256" s="18"/>
    </row>
    <row r="257" spans="1:63" ht="14.25" outlineLevel="1" thickBot="1">
      <c r="A257" s="12"/>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c r="AC257" s="14"/>
      <c r="AD257" s="14"/>
      <c r="AE257" s="14"/>
      <c r="AF257" s="14"/>
      <c r="AG257" s="14"/>
      <c r="AZ257" s="16"/>
      <c r="BA257" s="16"/>
      <c r="BB257" s="16"/>
    </row>
    <row r="258" spans="1:63" ht="12.95" customHeight="1" outlineLevel="1">
      <c r="A258" s="12"/>
      <c r="B258" s="29" t="s">
        <v>0</v>
      </c>
      <c r="C258" s="207">
        <f>DATE(YEAR(C248),MONTH(C248)+1,DAY(C248))</f>
        <v>46692</v>
      </c>
      <c r="D258" s="207"/>
      <c r="E258" s="207"/>
      <c r="F258" s="207"/>
      <c r="G258" s="207"/>
      <c r="H258" s="207"/>
      <c r="I258" s="207"/>
      <c r="J258" s="207"/>
      <c r="K258" s="207"/>
      <c r="L258" s="207"/>
      <c r="M258" s="207"/>
      <c r="N258" s="207"/>
      <c r="O258" s="207"/>
      <c r="P258" s="207"/>
      <c r="Q258" s="207"/>
      <c r="R258" s="207"/>
      <c r="S258" s="207"/>
      <c r="T258" s="207"/>
      <c r="U258" s="207"/>
      <c r="V258" s="207"/>
      <c r="W258" s="207"/>
      <c r="X258" s="207"/>
      <c r="Y258" s="207"/>
      <c r="Z258" s="207"/>
      <c r="AA258" s="207"/>
      <c r="AB258" s="207"/>
      <c r="AC258" s="207"/>
      <c r="AD258" s="207"/>
      <c r="AE258" s="207"/>
      <c r="AF258" s="207"/>
      <c r="AG258" s="208"/>
      <c r="AH258" s="256" t="s">
        <v>135</v>
      </c>
      <c r="AI258" s="257"/>
      <c r="AJ258" s="257"/>
      <c r="AK258" s="257"/>
      <c r="AL258" s="258"/>
      <c r="AM258" s="215" t="s">
        <v>50</v>
      </c>
      <c r="AN258" s="216"/>
      <c r="AO258" s="217"/>
      <c r="AP258" s="221" t="s">
        <v>11</v>
      </c>
      <c r="AQ258" s="222"/>
      <c r="AR258" s="199" t="s">
        <v>113</v>
      </c>
      <c r="AS258" s="202" t="s">
        <v>114</v>
      </c>
      <c r="AT258" s="205" t="s">
        <v>15</v>
      </c>
      <c r="AU258" s="155" t="s">
        <v>115</v>
      </c>
      <c r="AV258" s="197" t="s">
        <v>116</v>
      </c>
      <c r="AW258" s="155" t="s">
        <v>118</v>
      </c>
      <c r="AX258" s="197" t="s">
        <v>117</v>
      </c>
      <c r="AY258" s="155" t="s">
        <v>80</v>
      </c>
      <c r="AZ258" s="155" t="s">
        <v>81</v>
      </c>
      <c r="BA258" s="30" t="s">
        <v>82</v>
      </c>
      <c r="BB258" s="30" t="s">
        <v>83</v>
      </c>
      <c r="BC258" s="170" t="s">
        <v>52</v>
      </c>
      <c r="BD258" s="197" t="s">
        <v>119</v>
      </c>
      <c r="BE258" s="197" t="s">
        <v>120</v>
      </c>
      <c r="BF258" s="170" t="s">
        <v>121</v>
      </c>
      <c r="BG258" s="170" t="s">
        <v>122</v>
      </c>
      <c r="BH258" s="31"/>
      <c r="BI258" s="192" t="s">
        <v>100</v>
      </c>
      <c r="BJ258" s="170" t="s">
        <v>61</v>
      </c>
      <c r="BK258" s="125" t="s">
        <v>89</v>
      </c>
    </row>
    <row r="259" spans="1:63" outlineLevel="1">
      <c r="A259" s="12"/>
      <c r="B259" s="32" t="s">
        <v>1</v>
      </c>
      <c r="C259" s="33">
        <f>DATE(YEAR(C258),MONTH(C258),DAY(C258))</f>
        <v>46692</v>
      </c>
      <c r="D259" s="33">
        <f>IF(MONTH(DATE(YEAR(C259),MONTH(C259),DAY(C259)+1))=MONTH($C258),DATE(YEAR(C259),MONTH(C259),DAY(C259)+1),"")</f>
        <v>46693</v>
      </c>
      <c r="E259" s="33">
        <f t="shared" ref="E259:AG259" si="51">IF(MONTH(DATE(YEAR(D259),MONTH(D259),DAY(D259)+1))=MONTH($C258),DATE(YEAR(D259),MONTH(D259),DAY(D259)+1),"")</f>
        <v>46694</v>
      </c>
      <c r="F259" s="33">
        <f t="shared" si="51"/>
        <v>46695</v>
      </c>
      <c r="G259" s="33">
        <f t="shared" si="51"/>
        <v>46696</v>
      </c>
      <c r="H259" s="33">
        <f t="shared" si="51"/>
        <v>46697</v>
      </c>
      <c r="I259" s="33">
        <f t="shared" si="51"/>
        <v>46698</v>
      </c>
      <c r="J259" s="33">
        <f t="shared" si="51"/>
        <v>46699</v>
      </c>
      <c r="K259" s="33">
        <f t="shared" si="51"/>
        <v>46700</v>
      </c>
      <c r="L259" s="33">
        <f t="shared" si="51"/>
        <v>46701</v>
      </c>
      <c r="M259" s="33">
        <f t="shared" si="51"/>
        <v>46702</v>
      </c>
      <c r="N259" s="33">
        <f t="shared" si="51"/>
        <v>46703</v>
      </c>
      <c r="O259" s="33">
        <f t="shared" si="51"/>
        <v>46704</v>
      </c>
      <c r="P259" s="33">
        <f t="shared" si="51"/>
        <v>46705</v>
      </c>
      <c r="Q259" s="33">
        <f t="shared" si="51"/>
        <v>46706</v>
      </c>
      <c r="R259" s="33">
        <f t="shared" si="51"/>
        <v>46707</v>
      </c>
      <c r="S259" s="33">
        <f t="shared" si="51"/>
        <v>46708</v>
      </c>
      <c r="T259" s="33">
        <f t="shared" si="51"/>
        <v>46709</v>
      </c>
      <c r="U259" s="33">
        <f t="shared" si="51"/>
        <v>46710</v>
      </c>
      <c r="V259" s="33">
        <f t="shared" si="51"/>
        <v>46711</v>
      </c>
      <c r="W259" s="33">
        <f t="shared" si="51"/>
        <v>46712</v>
      </c>
      <c r="X259" s="33">
        <f t="shared" si="51"/>
        <v>46713</v>
      </c>
      <c r="Y259" s="33">
        <f t="shared" si="51"/>
        <v>46714</v>
      </c>
      <c r="Z259" s="33">
        <f t="shared" si="51"/>
        <v>46715</v>
      </c>
      <c r="AA259" s="33">
        <f t="shared" si="51"/>
        <v>46716</v>
      </c>
      <c r="AB259" s="33">
        <f t="shared" si="51"/>
        <v>46717</v>
      </c>
      <c r="AC259" s="33">
        <f t="shared" si="51"/>
        <v>46718</v>
      </c>
      <c r="AD259" s="33">
        <f t="shared" si="51"/>
        <v>46719</v>
      </c>
      <c r="AE259" s="33">
        <f t="shared" si="51"/>
        <v>46720</v>
      </c>
      <c r="AF259" s="33">
        <f t="shared" si="51"/>
        <v>46721</v>
      </c>
      <c r="AG259" s="74" t="str">
        <f t="shared" si="51"/>
        <v/>
      </c>
      <c r="AH259" s="259"/>
      <c r="AI259" s="260"/>
      <c r="AJ259" s="260"/>
      <c r="AK259" s="260"/>
      <c r="AL259" s="261"/>
      <c r="AM259" s="218"/>
      <c r="AN259" s="219"/>
      <c r="AO259" s="220"/>
      <c r="AP259" s="223"/>
      <c r="AQ259" s="224"/>
      <c r="AR259" s="200"/>
      <c r="AS259" s="203"/>
      <c r="AT259" s="206"/>
      <c r="AU259" s="157"/>
      <c r="AV259" s="137"/>
      <c r="AW259" s="157"/>
      <c r="AX259" s="137"/>
      <c r="AY259" s="157"/>
      <c r="AZ259" s="157"/>
      <c r="BA259" s="35" t="s">
        <v>78</v>
      </c>
      <c r="BB259" s="35" t="s">
        <v>79</v>
      </c>
      <c r="BC259" s="170"/>
      <c r="BD259" s="198"/>
      <c r="BE259" s="198"/>
      <c r="BF259" s="125"/>
      <c r="BG259" s="125"/>
      <c r="BH259" s="36"/>
      <c r="BI259" s="193"/>
      <c r="BJ259" s="170"/>
      <c r="BK259" s="125"/>
    </row>
    <row r="260" spans="1:63" ht="12.95" customHeight="1" outlineLevel="1">
      <c r="A260" s="12"/>
      <c r="B260" s="32" t="s">
        <v>2</v>
      </c>
      <c r="C260" s="37" t="str">
        <f t="shared" ref="C260:AG260" si="52">TEXT(C259,"aaa")</f>
        <v>月</v>
      </c>
      <c r="D260" s="37" t="str">
        <f t="shared" si="52"/>
        <v>火</v>
      </c>
      <c r="E260" s="37" t="str">
        <f t="shared" si="52"/>
        <v>水</v>
      </c>
      <c r="F260" s="37" t="str">
        <f t="shared" si="52"/>
        <v>木</v>
      </c>
      <c r="G260" s="37" t="str">
        <f t="shared" si="52"/>
        <v>金</v>
      </c>
      <c r="H260" s="37" t="str">
        <f t="shared" si="52"/>
        <v>土</v>
      </c>
      <c r="I260" s="37" t="str">
        <f t="shared" si="52"/>
        <v>日</v>
      </c>
      <c r="J260" s="37" t="str">
        <f t="shared" si="52"/>
        <v>月</v>
      </c>
      <c r="K260" s="37" t="str">
        <f t="shared" si="52"/>
        <v>火</v>
      </c>
      <c r="L260" s="37" t="str">
        <f t="shared" si="52"/>
        <v>水</v>
      </c>
      <c r="M260" s="37" t="str">
        <f t="shared" si="52"/>
        <v>木</v>
      </c>
      <c r="N260" s="37" t="str">
        <f t="shared" si="52"/>
        <v>金</v>
      </c>
      <c r="O260" s="37" t="str">
        <f t="shared" si="52"/>
        <v>土</v>
      </c>
      <c r="P260" s="37" t="str">
        <f t="shared" si="52"/>
        <v>日</v>
      </c>
      <c r="Q260" s="37" t="str">
        <f t="shared" si="52"/>
        <v>月</v>
      </c>
      <c r="R260" s="37" t="str">
        <f t="shared" si="52"/>
        <v>火</v>
      </c>
      <c r="S260" s="37" t="str">
        <f t="shared" si="52"/>
        <v>水</v>
      </c>
      <c r="T260" s="37" t="str">
        <f t="shared" si="52"/>
        <v>木</v>
      </c>
      <c r="U260" s="37" t="str">
        <f t="shared" si="52"/>
        <v>金</v>
      </c>
      <c r="V260" s="37" t="str">
        <f t="shared" si="52"/>
        <v>土</v>
      </c>
      <c r="W260" s="37" t="str">
        <f t="shared" si="52"/>
        <v>日</v>
      </c>
      <c r="X260" s="37" t="str">
        <f t="shared" si="52"/>
        <v>月</v>
      </c>
      <c r="Y260" s="37" t="str">
        <f t="shared" si="52"/>
        <v>火</v>
      </c>
      <c r="Z260" s="37" t="str">
        <f t="shared" si="52"/>
        <v>水</v>
      </c>
      <c r="AA260" s="37" t="str">
        <f t="shared" si="52"/>
        <v>木</v>
      </c>
      <c r="AB260" s="37" t="str">
        <f t="shared" si="52"/>
        <v>金</v>
      </c>
      <c r="AC260" s="37" t="str">
        <f t="shared" si="52"/>
        <v>土</v>
      </c>
      <c r="AD260" s="37" t="str">
        <f t="shared" si="52"/>
        <v>日</v>
      </c>
      <c r="AE260" s="37" t="str">
        <f t="shared" si="52"/>
        <v>月</v>
      </c>
      <c r="AF260" s="37" t="str">
        <f t="shared" si="52"/>
        <v>火</v>
      </c>
      <c r="AG260" s="75" t="str">
        <f t="shared" si="52"/>
        <v/>
      </c>
      <c r="AH260" s="194" t="s">
        <v>90</v>
      </c>
      <c r="AI260" s="195" t="s">
        <v>91</v>
      </c>
      <c r="AJ260" s="195" t="s">
        <v>92</v>
      </c>
      <c r="AK260" s="195" t="s">
        <v>93</v>
      </c>
      <c r="AL260" s="196" t="s">
        <v>94</v>
      </c>
      <c r="AM260" s="177" t="s">
        <v>44</v>
      </c>
      <c r="AN260" s="178" t="s">
        <v>12</v>
      </c>
      <c r="AO260" s="179" t="s">
        <v>51</v>
      </c>
      <c r="AP260" s="180" t="s">
        <v>44</v>
      </c>
      <c r="AQ260" s="183" t="s">
        <v>13</v>
      </c>
      <c r="AR260" s="201"/>
      <c r="AS260" s="204"/>
      <c r="AT260" s="186">
        <f>COUNT(C259:AG259)</f>
        <v>30</v>
      </c>
      <c r="AU260" s="155">
        <f>AT260-AR262</f>
        <v>30</v>
      </c>
      <c r="AV260" s="170">
        <f>SUM(AU$8:AU263)</f>
        <v>741</v>
      </c>
      <c r="AW260" s="155">
        <f>AT260-AR264</f>
        <v>30</v>
      </c>
      <c r="AX260" s="170">
        <f>SUM(AW$8:AW263)</f>
        <v>741</v>
      </c>
      <c r="AY260" s="170">
        <f>COUNTIF(C263:AG263,"○")+COUNTIF(C263:AG263,"●")</f>
        <v>0</v>
      </c>
      <c r="AZ260" s="170">
        <f>SUM(AY$9:AY264)</f>
        <v>38</v>
      </c>
      <c r="BA260" s="170">
        <f>COUNTIF(C265:AG265,"○")+COUNTIF(C265:AG265,"●")</f>
        <v>0</v>
      </c>
      <c r="BB260" s="170">
        <f>SUM(BA$10:BA265)</f>
        <v>38</v>
      </c>
      <c r="BC260" s="125">
        <f>COUNTIF(C260:AG260,"土")+COUNTIF(C260:AG260,"日")</f>
        <v>8</v>
      </c>
      <c r="BD260" s="137"/>
      <c r="BE260" s="137"/>
      <c r="BF260" s="125" t="str">
        <f ca="1">IF(OR(BD261/AU260&lt;0.285,BD261=0),"特例","特例なし")</f>
        <v>特例</v>
      </c>
      <c r="BG260" s="125" t="str">
        <f ca="1">IF(OR(BE261/AW260&lt;0.285,BE261=0),"特例","特例なし")</f>
        <v>特例</v>
      </c>
      <c r="BH260" s="171" t="s">
        <v>108</v>
      </c>
      <c r="BI260" s="173">
        <f>ABS(IF(WEEKDAY(C258,3)=0,7,WEEKDAY(C258,3)-7))</f>
        <v>7</v>
      </c>
      <c r="BJ260" s="125">
        <f ca="1">IF($AO$340="計画",IF(AU260=0,1,IF(AO263="達成",1,IF(AO263="達成※",1,0))),IF(AW260=0,1,IF(AO265="達成",1,IF(AO265="達成※",1,0))))</f>
        <v>0</v>
      </c>
      <c r="BK260" s="125">
        <f ca="1">IF($AO$340="計画",IF(COUNTIF(AH264:AL264,"未")=0,1,0),IF(COUNTIF(AH266:AL266,"未")=0,1,0))</f>
        <v>0</v>
      </c>
    </row>
    <row r="261" spans="1:63" ht="28.5" outlineLevel="1">
      <c r="A261" s="12"/>
      <c r="B261" s="169" t="s">
        <v>3</v>
      </c>
      <c r="C261" s="167" t="str">
        <f>IFERROR(VLOOKUP(C259,祝日一覧!$A:$C,3,FALSE),"")</f>
        <v/>
      </c>
      <c r="D261" s="167" t="str">
        <f>IFERROR(VLOOKUP(D259,祝日一覧!$A:$C,3,FALSE),"")</f>
        <v/>
      </c>
      <c r="E261" s="167" t="str">
        <f>IFERROR(VLOOKUP(E259,祝日一覧!$A:$C,3,FALSE),"")</f>
        <v>文化の日</v>
      </c>
      <c r="F261" s="167" t="str">
        <f>IFERROR(VLOOKUP(F259,祝日一覧!$A:$C,3,FALSE),"")</f>
        <v/>
      </c>
      <c r="G261" s="167" t="str">
        <f>IFERROR(VLOOKUP(G259,祝日一覧!$A:$C,3,FALSE),"")</f>
        <v/>
      </c>
      <c r="H261" s="167" t="str">
        <f>IFERROR(VLOOKUP(H259,祝日一覧!$A:$C,3,FALSE),"")</f>
        <v/>
      </c>
      <c r="I261" s="167" t="str">
        <f>IFERROR(VLOOKUP(I259,祝日一覧!$A:$C,3,FALSE),"")</f>
        <v/>
      </c>
      <c r="J261" s="167" t="str">
        <f>IFERROR(VLOOKUP(J259,祝日一覧!$A:$C,3,FALSE),"")</f>
        <v/>
      </c>
      <c r="K261" s="167" t="str">
        <f>IFERROR(VLOOKUP(K259,祝日一覧!$A:$C,3,FALSE),"")</f>
        <v/>
      </c>
      <c r="L261" s="167" t="str">
        <f>IFERROR(VLOOKUP(L259,祝日一覧!$A:$C,3,FALSE),"")</f>
        <v/>
      </c>
      <c r="M261" s="167" t="str">
        <f>IFERROR(VLOOKUP(M259,祝日一覧!$A:$C,3,FALSE),"")</f>
        <v/>
      </c>
      <c r="N261" s="167" t="str">
        <f>IFERROR(VLOOKUP(N259,祝日一覧!$A:$C,3,FALSE),"")</f>
        <v/>
      </c>
      <c r="O261" s="167" t="str">
        <f>IFERROR(VLOOKUP(O259,祝日一覧!$A:$C,3,FALSE),"")</f>
        <v/>
      </c>
      <c r="P261" s="167" t="str">
        <f>IFERROR(VLOOKUP(P259,祝日一覧!$A:$C,3,FALSE),"")</f>
        <v/>
      </c>
      <c r="Q261" s="167" t="str">
        <f>IFERROR(VLOOKUP(Q259,祝日一覧!$A:$C,3,FALSE),"")</f>
        <v/>
      </c>
      <c r="R261" s="167" t="str">
        <f>IFERROR(VLOOKUP(R259,祝日一覧!$A:$C,3,FALSE),"")</f>
        <v/>
      </c>
      <c r="S261" s="167" t="str">
        <f>IFERROR(VLOOKUP(S259,祝日一覧!$A:$C,3,FALSE),"")</f>
        <v/>
      </c>
      <c r="T261" s="167" t="str">
        <f>IFERROR(VLOOKUP(T259,祝日一覧!$A:$C,3,FALSE),"")</f>
        <v/>
      </c>
      <c r="U261" s="167" t="str">
        <f>IFERROR(VLOOKUP(U259,祝日一覧!$A:$C,3,FALSE),"")</f>
        <v/>
      </c>
      <c r="V261" s="167" t="str">
        <f>IFERROR(VLOOKUP(V259,祝日一覧!$A:$C,3,FALSE),"")</f>
        <v/>
      </c>
      <c r="W261" s="167" t="str">
        <f>IFERROR(VLOOKUP(W259,祝日一覧!$A:$C,3,FALSE),"")</f>
        <v/>
      </c>
      <c r="X261" s="167" t="str">
        <f>IFERROR(VLOOKUP(X259,祝日一覧!$A:$C,3,FALSE),"")</f>
        <v/>
      </c>
      <c r="Y261" s="167" t="str">
        <f>IFERROR(VLOOKUP(Y259,祝日一覧!$A:$C,3,FALSE),"")</f>
        <v>勤労感謝の日</v>
      </c>
      <c r="Z261" s="167" t="str">
        <f>IFERROR(VLOOKUP(Z259,祝日一覧!$A:$C,3,FALSE),"")</f>
        <v/>
      </c>
      <c r="AA261" s="167" t="str">
        <f>IFERROR(VLOOKUP(AA259,祝日一覧!$A:$C,3,FALSE),"")</f>
        <v/>
      </c>
      <c r="AB261" s="167" t="str">
        <f>IFERROR(VLOOKUP(AB259,祝日一覧!$A:$C,3,FALSE),"")</f>
        <v/>
      </c>
      <c r="AC261" s="167" t="str">
        <f>IFERROR(VLOOKUP(AC259,祝日一覧!$A:$C,3,FALSE),"")</f>
        <v/>
      </c>
      <c r="AD261" s="167" t="str">
        <f>IFERROR(VLOOKUP(AD259,祝日一覧!$A:$C,3,FALSE),"")</f>
        <v/>
      </c>
      <c r="AE261" s="167" t="str">
        <f>IFERROR(VLOOKUP(AE259,祝日一覧!$A:$C,3,FALSE),"")</f>
        <v/>
      </c>
      <c r="AF261" s="167" t="str">
        <f>IFERROR(VLOOKUP(AF259,祝日一覧!$A:$C,3,FALSE),"")</f>
        <v/>
      </c>
      <c r="AG261" s="168" t="str">
        <f>IFERROR(VLOOKUP(AG259,祝日一覧!$A:$C,3,FALSE),"")</f>
        <v/>
      </c>
      <c r="AH261" s="194"/>
      <c r="AI261" s="195"/>
      <c r="AJ261" s="195"/>
      <c r="AK261" s="195"/>
      <c r="AL261" s="196"/>
      <c r="AM261" s="177"/>
      <c r="AN261" s="178"/>
      <c r="AO261" s="179"/>
      <c r="AP261" s="181"/>
      <c r="AQ261" s="184"/>
      <c r="AR261" s="39" t="s">
        <v>84</v>
      </c>
      <c r="AS261" s="40" t="s">
        <v>84</v>
      </c>
      <c r="AT261" s="186"/>
      <c r="AU261" s="156"/>
      <c r="AV261" s="170"/>
      <c r="AW261" s="156"/>
      <c r="AX261" s="170"/>
      <c r="AY261" s="170"/>
      <c r="AZ261" s="170"/>
      <c r="BA261" s="170"/>
      <c r="BB261" s="170"/>
      <c r="BC261" s="125"/>
      <c r="BD261" s="174">
        <f ca="1">BC260-AS262</f>
        <v>8</v>
      </c>
      <c r="BE261" s="174">
        <f ca="1">BC260-AS264</f>
        <v>8</v>
      </c>
      <c r="BF261" s="125"/>
      <c r="BG261" s="125"/>
      <c r="BH261" s="172"/>
      <c r="BI261" s="173">
        <f>WEEKDAY(C257,3)</f>
        <v>5</v>
      </c>
      <c r="BJ261" s="125"/>
      <c r="BK261" s="125"/>
    </row>
    <row r="262" spans="1:63" ht="54" outlineLevel="1">
      <c r="A262" s="43"/>
      <c r="B262" s="169"/>
      <c r="C262" s="167"/>
      <c r="D262" s="167"/>
      <c r="E262" s="167"/>
      <c r="F262" s="167"/>
      <c r="G262" s="167"/>
      <c r="H262" s="167"/>
      <c r="I262" s="167"/>
      <c r="J262" s="167"/>
      <c r="K262" s="167"/>
      <c r="L262" s="167"/>
      <c r="M262" s="167"/>
      <c r="N262" s="167"/>
      <c r="O262" s="167"/>
      <c r="P262" s="167"/>
      <c r="Q262" s="167"/>
      <c r="R262" s="167"/>
      <c r="S262" s="167"/>
      <c r="T262" s="167"/>
      <c r="U262" s="167"/>
      <c r="V262" s="167"/>
      <c r="W262" s="167"/>
      <c r="X262" s="167"/>
      <c r="Y262" s="167"/>
      <c r="Z262" s="167"/>
      <c r="AA262" s="167"/>
      <c r="AB262" s="167"/>
      <c r="AC262" s="167"/>
      <c r="AD262" s="167"/>
      <c r="AE262" s="167"/>
      <c r="AF262" s="167"/>
      <c r="AG262" s="168"/>
      <c r="AH262" s="86" t="str">
        <f>IF($BI260=7,DBCS(1&amp;"日～"&amp;7&amp;"日"),DBCS("前"&amp;DAY(EOMONTH($C258-1,0))-6+$BI260&amp;"日～"&amp;$BI260&amp;"日"))</f>
        <v>１日～７日</v>
      </c>
      <c r="AI262" s="45" t="str">
        <f>DBCS($BI260+1&amp;"日～"&amp;$BI260+7&amp;"日")</f>
        <v>８日～１４日</v>
      </c>
      <c r="AJ262" s="45" t="str">
        <f>DBCS($BI260+8&amp;"日～"&amp;$BI260+14&amp;"日")</f>
        <v>１５日～２１日</v>
      </c>
      <c r="AK262" s="45" t="str">
        <f>DBCS($BI260+15&amp;"日～"&amp;$BI260+21&amp;"日")</f>
        <v>２２日～２８日</v>
      </c>
      <c r="AL262" s="46" t="str">
        <f>IF(AND(BI260=7,BI263=0),"-",IF($BI265=3,"-",DBCS($BI260+22&amp;"日～"&amp;$BI260+28&amp;"日")))</f>
        <v>-</v>
      </c>
      <c r="AM262" s="177"/>
      <c r="AN262" s="178"/>
      <c r="AO262" s="179"/>
      <c r="AP262" s="182"/>
      <c r="AQ262" s="185"/>
      <c r="AR262" s="39">
        <f>COUNTIF(C263:AG264,"外")</f>
        <v>0</v>
      </c>
      <c r="AS262" s="40">
        <f ca="1">COUNTIF(OFFSET(C263,0,MAX(5-WEEKDAY(C258,3),0),1,MIN(7-WEEKDAY(C258,3),2)),"外")+COUNTIF(OFFSET(C263,0,MAX(5-WEEKDAY(C258,3),0)+7,1,2),"外")+COUNTIF(OFFSET(C263,0,MAX(5-WEEKDAY(C258,3),0)+14,1,2),"外")+COUNTIF(OFFSET(C263,0,MAX(5-WEEKDAY(C258,3),0)+21,1,2),"外")+IF(BI262-BI260&lt;27,0,COUNTIF(OFFSET(C263,0,BI260+26,1,MIN(7-BI263,2)),"外"))</f>
        <v>0</v>
      </c>
      <c r="AT262" s="186"/>
      <c r="AU262" s="156"/>
      <c r="AV262" s="170"/>
      <c r="AW262" s="156"/>
      <c r="AX262" s="170"/>
      <c r="AY262" s="170"/>
      <c r="AZ262" s="170"/>
      <c r="BA262" s="170"/>
      <c r="BB262" s="170"/>
      <c r="BC262" s="125"/>
      <c r="BD262" s="175"/>
      <c r="BE262" s="175"/>
      <c r="BF262" s="125"/>
      <c r="BG262" s="125"/>
      <c r="BH262" s="47" t="s">
        <v>109</v>
      </c>
      <c r="BI262" s="48">
        <f>DAY(EOMONTH(C258,0))</f>
        <v>30</v>
      </c>
      <c r="BJ262" s="125"/>
      <c r="BK262" s="125"/>
    </row>
    <row r="263" spans="1:63" ht="26.45" customHeight="1" outlineLevel="1">
      <c r="A263" s="52"/>
      <c r="B263" s="161" t="s">
        <v>88</v>
      </c>
      <c r="C263" s="123"/>
      <c r="D263" s="123"/>
      <c r="E263" s="123"/>
      <c r="F263" s="123"/>
      <c r="G263" s="123"/>
      <c r="H263" s="123"/>
      <c r="I263" s="123"/>
      <c r="J263" s="123"/>
      <c r="K263" s="123"/>
      <c r="L263" s="123"/>
      <c r="M263" s="123"/>
      <c r="N263" s="123"/>
      <c r="O263" s="123"/>
      <c r="P263" s="123"/>
      <c r="Q263" s="123"/>
      <c r="R263" s="123"/>
      <c r="S263" s="123"/>
      <c r="T263" s="123"/>
      <c r="U263" s="123"/>
      <c r="V263" s="123"/>
      <c r="W263" s="123"/>
      <c r="X263" s="123"/>
      <c r="Y263" s="123"/>
      <c r="Z263" s="123"/>
      <c r="AA263" s="123"/>
      <c r="AB263" s="123"/>
      <c r="AC263" s="123"/>
      <c r="AD263" s="123"/>
      <c r="AE263" s="123"/>
      <c r="AF263" s="123"/>
      <c r="AG263" s="143"/>
      <c r="AH263" s="53">
        <f ca="1">IF(BI260=7,COUNTIF(OFFSET($C263,0,0,1,$BI260),"○")+COUNTIF(OFFSET($C263,0,$BI260,1,7),"●"),COUNTIF(OFFSET($C263,0,0,1,$BI260),"○")+COUNTIF(OFFSET($C263,-10,DAY(EOMONTH(C258-1,0))-7+BI260,1,7-$BI260),"○")+COUNTIF(OFFSET(C263,0,BI260,1,7),"●"))</f>
        <v>0</v>
      </c>
      <c r="AI263" s="54">
        <f ca="1">COUNTIF(OFFSET($C263,0,$BI260,1,7),"○")+COUNTIF(OFFSET($C263,0,$BI260+7,1,7),"●")</f>
        <v>0</v>
      </c>
      <c r="AJ263" s="54">
        <f ca="1">COUNTIF(OFFSET($C263,0,$BI260+7,1,7),"○")+COUNTIF(OFFSET($C263,0,$BI260+14,1,7),"●")</f>
        <v>0</v>
      </c>
      <c r="AK263" s="54">
        <f ca="1">IF(BI265=3,COUNTIF(OFFSET($C263,0,$BI260+14,1,7),"○")+IFERROR(COUNTIF(OFFSET(C263,0,BI260+21,1,BI263),"●"),0)+COUNTIF(OFFSET(C263,10,0,1,7-BI263),"●"),COUNTIF(OFFSET($C263,0,$BI260+14,1,7),"○")+COUNTIF(OFFSET($C263,0,$BI260+21,1,7),"●"))</f>
        <v>0</v>
      </c>
      <c r="AL263" s="55" t="str">
        <f ca="1">IF((BI265+SIGN(BI260))&lt;5,"-",IF(BI263=0,COUNTIF(OFFSET(C263,0,BI260+21,1,7),"○")+COUNTIF(OFFSET(C263,10,0,1,7-BI263),"●"),COUNTIF(OFFSET(C263,0,BI260+21,1,7),"○")+COUNTIF(OFFSET(C263,0,BI260+28,1,BI263),"●")+COUNTIF(OFFSET(C263,10,1,7-BI263,),"●")))</f>
        <v>-</v>
      </c>
      <c r="AM263" s="145">
        <f>AY260</f>
        <v>0</v>
      </c>
      <c r="AN263" s="147">
        <f>IF(AU260=0,"対象外",AM263/AU260)</f>
        <v>0</v>
      </c>
      <c r="AO263" s="149" t="str">
        <f ca="1">IF(AU260=0,"対象外",IF(AM263/AU260&gt;=0.285,"達成",IF(AM263&gt;=BF263,"達成※","未")))</f>
        <v>未</v>
      </c>
      <c r="AP263" s="151">
        <f>AZ260</f>
        <v>38</v>
      </c>
      <c r="AQ263" s="153">
        <f>IFERROR(AP263/AV260,"")</f>
        <v>5.128205128205128E-2</v>
      </c>
      <c r="AR263" s="39" t="s">
        <v>85</v>
      </c>
      <c r="AS263" s="40" t="s">
        <v>85</v>
      </c>
      <c r="AT263" s="186"/>
      <c r="AU263" s="156"/>
      <c r="AV263" s="170"/>
      <c r="AW263" s="156"/>
      <c r="AX263" s="170"/>
      <c r="AY263" s="170"/>
      <c r="AZ263" s="170"/>
      <c r="BA263" s="170"/>
      <c r="BB263" s="170"/>
      <c r="BC263" s="125"/>
      <c r="BD263" s="175"/>
      <c r="BE263" s="175"/>
      <c r="BF263" s="125">
        <f ca="1">IF(OR(BD261/AU260&lt;0.285,BD261=0),BD261,"-")</f>
        <v>8</v>
      </c>
      <c r="BG263" s="174">
        <f ca="1">IF(OR(BE261/AW260&lt;0.285,BE261=0),BE261,"-")</f>
        <v>8</v>
      </c>
      <c r="BH263" s="56" t="s">
        <v>110</v>
      </c>
      <c r="BI263" s="57">
        <f>MOD(BI262-BI260,7)</f>
        <v>2</v>
      </c>
      <c r="BJ263" s="125"/>
      <c r="BK263" s="125"/>
    </row>
    <row r="264" spans="1:63" ht="12.95" customHeight="1" outlineLevel="1">
      <c r="A264" s="52"/>
      <c r="B264" s="161"/>
      <c r="C264" s="123"/>
      <c r="D264" s="123"/>
      <c r="E264" s="123"/>
      <c r="F264" s="123"/>
      <c r="G264" s="123"/>
      <c r="H264" s="123"/>
      <c r="I264" s="123"/>
      <c r="J264" s="123"/>
      <c r="K264" s="123"/>
      <c r="L264" s="123"/>
      <c r="M264" s="123"/>
      <c r="N264" s="123"/>
      <c r="O264" s="123"/>
      <c r="P264" s="123"/>
      <c r="Q264" s="123"/>
      <c r="R264" s="123"/>
      <c r="S264" s="123"/>
      <c r="T264" s="123"/>
      <c r="U264" s="123"/>
      <c r="V264" s="123"/>
      <c r="W264" s="123"/>
      <c r="X264" s="123"/>
      <c r="Y264" s="123"/>
      <c r="Z264" s="123"/>
      <c r="AA264" s="123"/>
      <c r="AB264" s="123"/>
      <c r="AC264" s="123"/>
      <c r="AD264" s="123"/>
      <c r="AE264" s="123"/>
      <c r="AF264" s="123"/>
      <c r="AG264" s="143"/>
      <c r="AH264" s="58" t="str">
        <f ca="1">IF(BI260=1,
IF((2-COUNTIF(OFFSET(C263,0,0,1,1),"外")-COUNTIF(OFFSET(C263,-10,BI252-1),"外"))&lt;=AH263,"達成","未"),
IF((2-COUNTIF(OFFSET(C263,0,MAX(5-WEEKDAY(C258,3),0),1,2),"外"))&lt;=AH263,"達成","未"))</f>
        <v>未</v>
      </c>
      <c r="AI264" s="54" t="str">
        <f ca="1">IF((2-COUNTIF(OFFSET($C263,0,$BI260+5,1,2),"外"))&lt;=AI263,"達成","未")</f>
        <v>未</v>
      </c>
      <c r="AJ264" s="54" t="str">
        <f ca="1">IF((2-COUNTIF(OFFSET($C263,0,$BI260+12,1,2),"外"))&lt;=AJ263,"達成","未")</f>
        <v>未</v>
      </c>
      <c r="AK264" s="54" t="str">
        <f ca="1">IF((2-COUNTIF(OFFSET($C263,0,$BI260+19,1,2),"外"))&lt;=AK263,"達成","未")</f>
        <v>未</v>
      </c>
      <c r="AL264" s="55" t="str">
        <f ca="1">IF((BI265+SIGN(BI260))&lt;5,"-",IF((2-COUNTIF(OFFSET($C263,0,$BI260+26,1,2),"外"))&lt;=AL263,"達成","未"))</f>
        <v>-</v>
      </c>
      <c r="AM264" s="163"/>
      <c r="AN264" s="164"/>
      <c r="AO264" s="165"/>
      <c r="AP264" s="166"/>
      <c r="AQ264" s="187"/>
      <c r="AR264" s="188">
        <f>COUNTIF(C265:AG266,"外")</f>
        <v>0</v>
      </c>
      <c r="AS264" s="190">
        <f ca="1">COUNTIF(OFFSET(C265,0,MAX(5-WEEKDAY(C258,3),0),1,MIN(7-WEEKDAY(C258,3),2)),"外")+COUNTIF(OFFSET(C265,0,MAX(5-WEEKDAY(C258,3),0)+7,1,2),"外")+COUNTIF(OFFSET(C265,0,MAX(5-WEEKDAY(C258,3),0)+14,1,2),"外")+COUNTIF(OFFSET(C265,0,MAX(5-WEEKDAY(C258,3),0)+21,1,2),"外")+IF(BI262-BI260&lt;27,0,COUNTIF(OFFSET(C265,0,BI260+26,1,MIN(7-BI263,2)),"外"))</f>
        <v>0</v>
      </c>
      <c r="AT264" s="186"/>
      <c r="AU264" s="156"/>
      <c r="AV264" s="170"/>
      <c r="AW264" s="156"/>
      <c r="AX264" s="170"/>
      <c r="AY264" s="170"/>
      <c r="AZ264" s="170"/>
      <c r="BA264" s="170"/>
      <c r="BB264" s="170"/>
      <c r="BC264" s="125"/>
      <c r="BD264" s="175"/>
      <c r="BE264" s="175"/>
      <c r="BF264" s="125"/>
      <c r="BG264" s="175"/>
      <c r="BH264" s="59" t="s">
        <v>112</v>
      </c>
      <c r="BI264" s="57">
        <f>SIGN(BI260)+SIGN(BI263)+BI265</f>
        <v>5</v>
      </c>
      <c r="BJ264" s="125"/>
      <c r="BK264" s="125"/>
    </row>
    <row r="265" spans="1:63" ht="26.45" customHeight="1" outlineLevel="1">
      <c r="A265" s="52"/>
      <c r="B265" s="161" t="s">
        <v>137</v>
      </c>
      <c r="C265" s="123"/>
      <c r="D265" s="123"/>
      <c r="E265" s="123"/>
      <c r="F265" s="123"/>
      <c r="G265" s="123"/>
      <c r="H265" s="123"/>
      <c r="I265" s="123"/>
      <c r="J265" s="123"/>
      <c r="K265" s="123"/>
      <c r="L265" s="123"/>
      <c r="M265" s="123"/>
      <c r="N265" s="123"/>
      <c r="O265" s="123"/>
      <c r="P265" s="123"/>
      <c r="Q265" s="123"/>
      <c r="R265" s="123"/>
      <c r="S265" s="123"/>
      <c r="T265" s="123"/>
      <c r="U265" s="123"/>
      <c r="V265" s="123"/>
      <c r="W265" s="123"/>
      <c r="X265" s="123"/>
      <c r="Y265" s="123"/>
      <c r="Z265" s="123"/>
      <c r="AA265" s="123"/>
      <c r="AB265" s="123"/>
      <c r="AC265" s="123"/>
      <c r="AD265" s="123"/>
      <c r="AE265" s="123"/>
      <c r="AF265" s="123"/>
      <c r="AG265" s="143"/>
      <c r="AH265" s="53">
        <f ca="1">IF(BI260=7,COUNTIF(OFFSET($C265,0,0,1,$BI260),"○")+COUNTIF(OFFSET($C265,0,$BI260,1,7),"●"),COUNTIF(OFFSET($C265,0,0,1,$BI260),"○")+COUNTIF(OFFSET($C265,-10,DAY(EOMONTH(C258-1,0))-7+BI260,1,7-$BI260),"○")+COUNTIF(OFFSET(C265,0,BI260,1,7),"●"))</f>
        <v>0</v>
      </c>
      <c r="AI265" s="60">
        <f ca="1">COUNTIF(OFFSET($C265,0,$BI260,1,7),"○")+COUNTIF(OFFSET($C265,0,$BI260+7,1,7),"●")</f>
        <v>0</v>
      </c>
      <c r="AJ265" s="60">
        <f ca="1">COUNTIF(OFFSET($C265,0,$BI260+7,1,7),"○")+COUNTIF(OFFSET($C265,0,$BI260+14,1,7),"●")</f>
        <v>0</v>
      </c>
      <c r="AK265" s="60">
        <f ca="1">IF(BI265=3,COUNTIF(OFFSET($C265,0,$BI260+14,1,7),"○")+IFERROR(COUNTIF(OFFSET(C265,0,BI260+21,1,BI263),"●"),0)+COUNTIF(OFFSET(C265,10,0,1,7-BI263),"●"),COUNTIF(OFFSET($C265,0,$BI260+14,1,7),"○")+COUNTIF(OFFSET($C265,0,$BI260+21,1,7),"●"))</f>
        <v>0</v>
      </c>
      <c r="AL265" s="61" t="str">
        <f ca="1">IF((BI265+SIGN(BI260))&lt;5,"-",IF(BI263=0,COUNTIF(OFFSET(C265,0,BI260+21,1,7),"○")+COUNTIF(OFFSET(C265,10,0,1,7-BI263),"●"),COUNTIF(OFFSET(C265,0,BI260+21,1,7),"○")+COUNTIF(OFFSET(C265,0,BI260+28,1,BI263),"●")+COUNTIF(OFFSET(C265,10,1,7-BI263,),"●")))</f>
        <v>-</v>
      </c>
      <c r="AM265" s="145">
        <f>BA260</f>
        <v>0</v>
      </c>
      <c r="AN265" s="147">
        <f>IF(AW260=0,"対象外",AM265/AW260)</f>
        <v>0</v>
      </c>
      <c r="AO265" s="149" t="str">
        <f ca="1">IF(AW260=0,"対象外",IF(AM265/AW260&gt;=0.285,"達成",IF(AM265&gt;=BG263,"達成※","未")))</f>
        <v>未</v>
      </c>
      <c r="AP265" s="151">
        <f>BB260</f>
        <v>38</v>
      </c>
      <c r="AQ265" s="153">
        <f>IFERROR(AP265/AV260,"")</f>
        <v>5.128205128205128E-2</v>
      </c>
      <c r="AR265" s="189"/>
      <c r="AS265" s="191"/>
      <c r="AT265" s="186"/>
      <c r="AU265" s="157"/>
      <c r="AV265" s="170"/>
      <c r="AW265" s="157"/>
      <c r="AX265" s="170"/>
      <c r="AY265" s="170"/>
      <c r="AZ265" s="170"/>
      <c r="BA265" s="170"/>
      <c r="BB265" s="170"/>
      <c r="BC265" s="125"/>
      <c r="BD265" s="176"/>
      <c r="BE265" s="176"/>
      <c r="BF265" s="125"/>
      <c r="BG265" s="176"/>
      <c r="BH265" s="63" t="s">
        <v>111</v>
      </c>
      <c r="BI265" s="64">
        <f>ROUNDDOWN((BI262-BI260)/7,0)</f>
        <v>3</v>
      </c>
      <c r="BJ265" s="125"/>
      <c r="BK265" s="125"/>
    </row>
    <row r="266" spans="1:63" ht="14.25" outlineLevel="1" thickBot="1">
      <c r="A266" s="52"/>
      <c r="B266" s="162"/>
      <c r="C266" s="142"/>
      <c r="D266" s="142"/>
      <c r="E266" s="142"/>
      <c r="F266" s="142"/>
      <c r="G266" s="142"/>
      <c r="H266" s="142"/>
      <c r="I266" s="142"/>
      <c r="J266" s="142"/>
      <c r="K266" s="142"/>
      <c r="L266" s="142"/>
      <c r="M266" s="142"/>
      <c r="N266" s="142"/>
      <c r="O266" s="142"/>
      <c r="P266" s="142"/>
      <c r="Q266" s="142"/>
      <c r="R266" s="142"/>
      <c r="S266" s="142"/>
      <c r="T266" s="142"/>
      <c r="U266" s="142"/>
      <c r="V266" s="142"/>
      <c r="W266" s="142"/>
      <c r="X266" s="142"/>
      <c r="Y266" s="142"/>
      <c r="Z266" s="142"/>
      <c r="AA266" s="142"/>
      <c r="AB266" s="142"/>
      <c r="AC266" s="142"/>
      <c r="AD266" s="142"/>
      <c r="AE266" s="142"/>
      <c r="AF266" s="142"/>
      <c r="AG266" s="144"/>
      <c r="AH266" s="77" t="str">
        <f ca="1">IF(BI260=1,
IF((2-COUNTIF(OFFSET(C265,0,0,1,1),"外")-COUNTIF(OFFSET(C265,-10,BI252-1),"外"))&lt;=AH265,"達成","未"),
IF((2-COUNTIF(OFFSET(C265,0,MAX(5-WEEKDAY(C258,3),0),1,2),"外"))&lt;=AH265,"達成","未"))</f>
        <v>未</v>
      </c>
      <c r="AI266" s="66" t="str">
        <f ca="1">IF((2-COUNTIF(OFFSET($C265,0,$BI260+5,1,2),"外"))&lt;=AI265,"達成","未")</f>
        <v>未</v>
      </c>
      <c r="AJ266" s="66" t="str">
        <f ca="1">IF((2-COUNTIF(OFFSET($C265,0,$BI260+12,1,2),"外"))&lt;=AJ265,"達成","未")</f>
        <v>未</v>
      </c>
      <c r="AK266" s="66" t="str">
        <f ca="1">IF((2-COUNTIF(OFFSET($C265,0,$BI260+19,1,2),"外"))&lt;=AK265,"達成","未")</f>
        <v>未</v>
      </c>
      <c r="AL266" s="67" t="str">
        <f ca="1">IF((BI265+SIGN(BI260))&lt;5,"-",IF((2-COUNTIF(OFFSET($C265,0,$BI260+26,1,2),"外"))&lt;=AL265,"達成","未"))</f>
        <v>-</v>
      </c>
      <c r="AM266" s="146"/>
      <c r="AN266" s="148"/>
      <c r="AO266" s="150"/>
      <c r="AP266" s="152"/>
      <c r="AQ266" s="154"/>
      <c r="AR266" s="68"/>
      <c r="AS266" s="68"/>
      <c r="AT266" s="22"/>
      <c r="AU266" s="22"/>
      <c r="AV266" s="22"/>
      <c r="AW266" s="22"/>
      <c r="AX266" s="22"/>
      <c r="AY266" s="22"/>
      <c r="AZ266" s="22"/>
      <c r="BA266" s="22"/>
      <c r="BB266" s="22"/>
      <c r="BC266" s="69"/>
      <c r="BD266" s="69"/>
      <c r="BE266" s="69"/>
      <c r="BF266" s="69"/>
      <c r="BG266" s="69"/>
      <c r="BH266" s="69"/>
      <c r="BI266" s="69"/>
      <c r="BJ266" s="69"/>
      <c r="BK266" s="18"/>
    </row>
    <row r="267" spans="1:63" ht="14.25" outlineLevel="1" thickBot="1">
      <c r="A267" s="12"/>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c r="AC267" s="14"/>
      <c r="AD267" s="14"/>
      <c r="AE267" s="14"/>
      <c r="AF267" s="14"/>
      <c r="AG267" s="14"/>
      <c r="AZ267" s="16"/>
      <c r="BA267" s="16"/>
      <c r="BB267" s="16"/>
    </row>
    <row r="268" spans="1:63" ht="12.95" customHeight="1" outlineLevel="1">
      <c r="A268" s="12"/>
      <c r="B268" s="29" t="s">
        <v>0</v>
      </c>
      <c r="C268" s="207">
        <f>DATE(YEAR(C258),MONTH(C258)+1,DAY(C258))</f>
        <v>46722</v>
      </c>
      <c r="D268" s="207"/>
      <c r="E268" s="207"/>
      <c r="F268" s="207"/>
      <c r="G268" s="207"/>
      <c r="H268" s="207"/>
      <c r="I268" s="207"/>
      <c r="J268" s="207"/>
      <c r="K268" s="207"/>
      <c r="L268" s="207"/>
      <c r="M268" s="207"/>
      <c r="N268" s="207"/>
      <c r="O268" s="207"/>
      <c r="P268" s="207"/>
      <c r="Q268" s="207"/>
      <c r="R268" s="207"/>
      <c r="S268" s="207"/>
      <c r="T268" s="207"/>
      <c r="U268" s="207"/>
      <c r="V268" s="207"/>
      <c r="W268" s="207"/>
      <c r="X268" s="207"/>
      <c r="Y268" s="207"/>
      <c r="Z268" s="207"/>
      <c r="AA268" s="207"/>
      <c r="AB268" s="207"/>
      <c r="AC268" s="207"/>
      <c r="AD268" s="207"/>
      <c r="AE268" s="207"/>
      <c r="AF268" s="207"/>
      <c r="AG268" s="208"/>
      <c r="AH268" s="256" t="s">
        <v>135</v>
      </c>
      <c r="AI268" s="257"/>
      <c r="AJ268" s="257"/>
      <c r="AK268" s="257"/>
      <c r="AL268" s="258"/>
      <c r="AM268" s="215" t="s">
        <v>50</v>
      </c>
      <c r="AN268" s="216"/>
      <c r="AO268" s="217"/>
      <c r="AP268" s="221" t="s">
        <v>11</v>
      </c>
      <c r="AQ268" s="222"/>
      <c r="AR268" s="199" t="s">
        <v>113</v>
      </c>
      <c r="AS268" s="202" t="s">
        <v>114</v>
      </c>
      <c r="AT268" s="205" t="s">
        <v>15</v>
      </c>
      <c r="AU268" s="155" t="s">
        <v>115</v>
      </c>
      <c r="AV268" s="197" t="s">
        <v>116</v>
      </c>
      <c r="AW268" s="155" t="s">
        <v>118</v>
      </c>
      <c r="AX268" s="197" t="s">
        <v>117</v>
      </c>
      <c r="AY268" s="155" t="s">
        <v>80</v>
      </c>
      <c r="AZ268" s="155" t="s">
        <v>81</v>
      </c>
      <c r="BA268" s="30" t="s">
        <v>82</v>
      </c>
      <c r="BB268" s="30" t="s">
        <v>83</v>
      </c>
      <c r="BC268" s="170" t="s">
        <v>52</v>
      </c>
      <c r="BD268" s="197" t="s">
        <v>119</v>
      </c>
      <c r="BE268" s="197" t="s">
        <v>120</v>
      </c>
      <c r="BF268" s="170" t="s">
        <v>121</v>
      </c>
      <c r="BG268" s="170" t="s">
        <v>122</v>
      </c>
      <c r="BH268" s="31"/>
      <c r="BI268" s="192" t="s">
        <v>100</v>
      </c>
      <c r="BJ268" s="170" t="s">
        <v>61</v>
      </c>
      <c r="BK268" s="125" t="s">
        <v>89</v>
      </c>
    </row>
    <row r="269" spans="1:63" outlineLevel="1">
      <c r="A269" s="12"/>
      <c r="B269" s="32" t="s">
        <v>1</v>
      </c>
      <c r="C269" s="33">
        <f>DATE(YEAR(C268),MONTH(C268),DAY(C268))</f>
        <v>46722</v>
      </c>
      <c r="D269" s="33">
        <f>IF(MONTH(DATE(YEAR(C269),MONTH(C269),DAY(C269)+1))=MONTH($C268),DATE(YEAR(C269),MONTH(C269),DAY(C269)+1),"")</f>
        <v>46723</v>
      </c>
      <c r="E269" s="33">
        <f t="shared" ref="E269:AG269" si="53">IF(MONTH(DATE(YEAR(D269),MONTH(D269),DAY(D269)+1))=MONTH($C268),DATE(YEAR(D269),MONTH(D269),DAY(D269)+1),"")</f>
        <v>46724</v>
      </c>
      <c r="F269" s="33">
        <f t="shared" si="53"/>
        <v>46725</v>
      </c>
      <c r="G269" s="33">
        <f t="shared" si="53"/>
        <v>46726</v>
      </c>
      <c r="H269" s="33">
        <f t="shared" si="53"/>
        <v>46727</v>
      </c>
      <c r="I269" s="33">
        <f t="shared" si="53"/>
        <v>46728</v>
      </c>
      <c r="J269" s="33">
        <f t="shared" si="53"/>
        <v>46729</v>
      </c>
      <c r="K269" s="33">
        <f t="shared" si="53"/>
        <v>46730</v>
      </c>
      <c r="L269" s="33">
        <f t="shared" si="53"/>
        <v>46731</v>
      </c>
      <c r="M269" s="33">
        <f t="shared" si="53"/>
        <v>46732</v>
      </c>
      <c r="N269" s="33">
        <f t="shared" si="53"/>
        <v>46733</v>
      </c>
      <c r="O269" s="33">
        <f t="shared" si="53"/>
        <v>46734</v>
      </c>
      <c r="P269" s="33">
        <f t="shared" si="53"/>
        <v>46735</v>
      </c>
      <c r="Q269" s="33">
        <f t="shared" si="53"/>
        <v>46736</v>
      </c>
      <c r="R269" s="33">
        <f t="shared" si="53"/>
        <v>46737</v>
      </c>
      <c r="S269" s="33">
        <f t="shared" si="53"/>
        <v>46738</v>
      </c>
      <c r="T269" s="33">
        <f t="shared" si="53"/>
        <v>46739</v>
      </c>
      <c r="U269" s="33">
        <f t="shared" si="53"/>
        <v>46740</v>
      </c>
      <c r="V269" s="33">
        <f t="shared" si="53"/>
        <v>46741</v>
      </c>
      <c r="W269" s="33">
        <f t="shared" si="53"/>
        <v>46742</v>
      </c>
      <c r="X269" s="33">
        <f t="shared" si="53"/>
        <v>46743</v>
      </c>
      <c r="Y269" s="33">
        <f t="shared" si="53"/>
        <v>46744</v>
      </c>
      <c r="Z269" s="33">
        <f t="shared" si="53"/>
        <v>46745</v>
      </c>
      <c r="AA269" s="33">
        <f t="shared" si="53"/>
        <v>46746</v>
      </c>
      <c r="AB269" s="33">
        <f t="shared" si="53"/>
        <v>46747</v>
      </c>
      <c r="AC269" s="33">
        <f t="shared" si="53"/>
        <v>46748</v>
      </c>
      <c r="AD269" s="33">
        <f t="shared" si="53"/>
        <v>46749</v>
      </c>
      <c r="AE269" s="33">
        <f t="shared" si="53"/>
        <v>46750</v>
      </c>
      <c r="AF269" s="33">
        <f t="shared" si="53"/>
        <v>46751</v>
      </c>
      <c r="AG269" s="74">
        <f t="shared" si="53"/>
        <v>46752</v>
      </c>
      <c r="AH269" s="259"/>
      <c r="AI269" s="260"/>
      <c r="AJ269" s="260"/>
      <c r="AK269" s="260"/>
      <c r="AL269" s="261"/>
      <c r="AM269" s="218"/>
      <c r="AN269" s="219"/>
      <c r="AO269" s="220"/>
      <c r="AP269" s="223"/>
      <c r="AQ269" s="224"/>
      <c r="AR269" s="200"/>
      <c r="AS269" s="203"/>
      <c r="AT269" s="206"/>
      <c r="AU269" s="157"/>
      <c r="AV269" s="137"/>
      <c r="AW269" s="157"/>
      <c r="AX269" s="137"/>
      <c r="AY269" s="157"/>
      <c r="AZ269" s="157"/>
      <c r="BA269" s="35" t="s">
        <v>78</v>
      </c>
      <c r="BB269" s="35" t="s">
        <v>79</v>
      </c>
      <c r="BC269" s="170"/>
      <c r="BD269" s="198"/>
      <c r="BE269" s="198"/>
      <c r="BF269" s="125"/>
      <c r="BG269" s="125"/>
      <c r="BH269" s="36"/>
      <c r="BI269" s="193"/>
      <c r="BJ269" s="170"/>
      <c r="BK269" s="125"/>
    </row>
    <row r="270" spans="1:63" ht="12.95" customHeight="1" outlineLevel="1">
      <c r="A270" s="12"/>
      <c r="B270" s="32" t="s">
        <v>2</v>
      </c>
      <c r="C270" s="37" t="str">
        <f t="shared" ref="C270:AG270" si="54">TEXT(C269,"aaa")</f>
        <v>水</v>
      </c>
      <c r="D270" s="37" t="str">
        <f t="shared" si="54"/>
        <v>木</v>
      </c>
      <c r="E270" s="37" t="str">
        <f t="shared" si="54"/>
        <v>金</v>
      </c>
      <c r="F270" s="37" t="str">
        <f t="shared" si="54"/>
        <v>土</v>
      </c>
      <c r="G270" s="37" t="str">
        <f t="shared" si="54"/>
        <v>日</v>
      </c>
      <c r="H270" s="37" t="str">
        <f t="shared" si="54"/>
        <v>月</v>
      </c>
      <c r="I270" s="37" t="str">
        <f t="shared" si="54"/>
        <v>火</v>
      </c>
      <c r="J270" s="37" t="str">
        <f t="shared" si="54"/>
        <v>水</v>
      </c>
      <c r="K270" s="37" t="str">
        <f t="shared" si="54"/>
        <v>木</v>
      </c>
      <c r="L270" s="37" t="str">
        <f t="shared" si="54"/>
        <v>金</v>
      </c>
      <c r="M270" s="37" t="str">
        <f t="shared" si="54"/>
        <v>土</v>
      </c>
      <c r="N270" s="37" t="str">
        <f t="shared" si="54"/>
        <v>日</v>
      </c>
      <c r="O270" s="37" t="str">
        <f t="shared" si="54"/>
        <v>月</v>
      </c>
      <c r="P270" s="37" t="str">
        <f t="shared" si="54"/>
        <v>火</v>
      </c>
      <c r="Q270" s="37" t="str">
        <f t="shared" si="54"/>
        <v>水</v>
      </c>
      <c r="R270" s="37" t="str">
        <f t="shared" si="54"/>
        <v>木</v>
      </c>
      <c r="S270" s="37" t="str">
        <f t="shared" si="54"/>
        <v>金</v>
      </c>
      <c r="T270" s="37" t="str">
        <f t="shared" si="54"/>
        <v>土</v>
      </c>
      <c r="U270" s="37" t="str">
        <f t="shared" si="54"/>
        <v>日</v>
      </c>
      <c r="V270" s="37" t="str">
        <f t="shared" si="54"/>
        <v>月</v>
      </c>
      <c r="W270" s="37" t="str">
        <f t="shared" si="54"/>
        <v>火</v>
      </c>
      <c r="X270" s="37" t="str">
        <f t="shared" si="54"/>
        <v>水</v>
      </c>
      <c r="Y270" s="37" t="str">
        <f t="shared" si="54"/>
        <v>木</v>
      </c>
      <c r="Z270" s="37" t="str">
        <f t="shared" si="54"/>
        <v>金</v>
      </c>
      <c r="AA270" s="37" t="str">
        <f t="shared" si="54"/>
        <v>土</v>
      </c>
      <c r="AB270" s="37" t="str">
        <f t="shared" si="54"/>
        <v>日</v>
      </c>
      <c r="AC270" s="37" t="str">
        <f t="shared" si="54"/>
        <v>月</v>
      </c>
      <c r="AD270" s="37" t="str">
        <f t="shared" si="54"/>
        <v>火</v>
      </c>
      <c r="AE270" s="37" t="str">
        <f t="shared" si="54"/>
        <v>水</v>
      </c>
      <c r="AF270" s="37" t="str">
        <f t="shared" si="54"/>
        <v>木</v>
      </c>
      <c r="AG270" s="75" t="str">
        <f t="shared" si="54"/>
        <v>金</v>
      </c>
      <c r="AH270" s="194" t="s">
        <v>90</v>
      </c>
      <c r="AI270" s="195" t="s">
        <v>91</v>
      </c>
      <c r="AJ270" s="195" t="s">
        <v>92</v>
      </c>
      <c r="AK270" s="195" t="s">
        <v>93</v>
      </c>
      <c r="AL270" s="196" t="s">
        <v>94</v>
      </c>
      <c r="AM270" s="177" t="s">
        <v>44</v>
      </c>
      <c r="AN270" s="178" t="s">
        <v>12</v>
      </c>
      <c r="AO270" s="179" t="s">
        <v>51</v>
      </c>
      <c r="AP270" s="180" t="s">
        <v>44</v>
      </c>
      <c r="AQ270" s="183" t="s">
        <v>13</v>
      </c>
      <c r="AR270" s="201"/>
      <c r="AS270" s="204"/>
      <c r="AT270" s="186">
        <f>COUNT(C269:AG269)</f>
        <v>31</v>
      </c>
      <c r="AU270" s="155">
        <f>AT270-AR272</f>
        <v>31</v>
      </c>
      <c r="AV270" s="170">
        <f>SUM(AU$8:AU273)</f>
        <v>772</v>
      </c>
      <c r="AW270" s="155">
        <f>AT270-AR274</f>
        <v>31</v>
      </c>
      <c r="AX270" s="170">
        <f>SUM(AW$8:AW273)</f>
        <v>772</v>
      </c>
      <c r="AY270" s="170">
        <f>COUNTIF(C273:AG273,"○")+COUNTIF(C273:AG273,"●")</f>
        <v>0</v>
      </c>
      <c r="AZ270" s="170">
        <f>SUM(AY$9:AY274)</f>
        <v>38</v>
      </c>
      <c r="BA270" s="170">
        <f>COUNTIF(C275:AG275,"○")+COUNTIF(C275:AG275,"●")</f>
        <v>0</v>
      </c>
      <c r="BB270" s="170">
        <f>SUM(BA$10:BA275)</f>
        <v>38</v>
      </c>
      <c r="BC270" s="125">
        <f>COUNTIF(C270:AG270,"土")+COUNTIF(C270:AG270,"日")</f>
        <v>8</v>
      </c>
      <c r="BD270" s="137"/>
      <c r="BE270" s="137"/>
      <c r="BF270" s="125" t="str">
        <f ca="1">IF(OR(BD271/AU270&lt;0.285,BD271=0),"特例","特例なし")</f>
        <v>特例</v>
      </c>
      <c r="BG270" s="125" t="str">
        <f ca="1">IF(OR(BE271/AW270&lt;0.285,BE271=0),"特例","特例なし")</f>
        <v>特例</v>
      </c>
      <c r="BH270" s="171" t="s">
        <v>108</v>
      </c>
      <c r="BI270" s="173">
        <f>ABS(IF(WEEKDAY(C268,3)=0,7,WEEKDAY(C268,3)-7))</f>
        <v>5</v>
      </c>
      <c r="BJ270" s="125">
        <f ca="1">IF($AO$340="計画",IF(AU270=0,1,IF(AO273="達成",1,IF(AO273="達成※",1,0))),IF(AW270=0,1,IF(AO275="達成",1,IF(AO275="達成※",1,0))))</f>
        <v>0</v>
      </c>
      <c r="BK270" s="125">
        <f ca="1">IF($AO$340="計画",IF(COUNTIF(AH274:AL274,"未")=0,1,0),IF(COUNTIF(AH276:AL276,"未")=0,1,0))</f>
        <v>0</v>
      </c>
    </row>
    <row r="271" spans="1:63" ht="28.5" outlineLevel="1">
      <c r="A271" s="12"/>
      <c r="B271" s="169" t="s">
        <v>3</v>
      </c>
      <c r="C271" s="167" t="str">
        <f>IFERROR(VLOOKUP(C269,祝日一覧!$A:$C,3,FALSE),"")</f>
        <v/>
      </c>
      <c r="D271" s="167" t="str">
        <f>IFERROR(VLOOKUP(D269,祝日一覧!$A:$C,3,FALSE),"")</f>
        <v/>
      </c>
      <c r="E271" s="167" t="str">
        <f>IFERROR(VLOOKUP(E269,祝日一覧!$A:$C,3,FALSE),"")</f>
        <v/>
      </c>
      <c r="F271" s="167" t="str">
        <f>IFERROR(VLOOKUP(F269,祝日一覧!$A:$C,3,FALSE),"")</f>
        <v/>
      </c>
      <c r="G271" s="167" t="str">
        <f>IFERROR(VLOOKUP(G269,祝日一覧!$A:$C,3,FALSE),"")</f>
        <v/>
      </c>
      <c r="H271" s="167" t="str">
        <f>IFERROR(VLOOKUP(H269,祝日一覧!$A:$C,3,FALSE),"")</f>
        <v/>
      </c>
      <c r="I271" s="167" t="str">
        <f>IFERROR(VLOOKUP(I269,祝日一覧!$A:$C,3,FALSE),"")</f>
        <v/>
      </c>
      <c r="J271" s="167" t="str">
        <f>IFERROR(VLOOKUP(J269,祝日一覧!$A:$C,3,FALSE),"")</f>
        <v/>
      </c>
      <c r="K271" s="167" t="str">
        <f>IFERROR(VLOOKUP(K269,祝日一覧!$A:$C,3,FALSE),"")</f>
        <v/>
      </c>
      <c r="L271" s="167" t="str">
        <f>IFERROR(VLOOKUP(L269,祝日一覧!$A:$C,3,FALSE),"")</f>
        <v/>
      </c>
      <c r="M271" s="167" t="str">
        <f>IFERROR(VLOOKUP(M269,祝日一覧!$A:$C,3,FALSE),"")</f>
        <v/>
      </c>
      <c r="N271" s="167" t="str">
        <f>IFERROR(VLOOKUP(N269,祝日一覧!$A:$C,3,FALSE),"")</f>
        <v/>
      </c>
      <c r="O271" s="167" t="str">
        <f>IFERROR(VLOOKUP(O269,祝日一覧!$A:$C,3,FALSE),"")</f>
        <v/>
      </c>
      <c r="P271" s="167" t="str">
        <f>IFERROR(VLOOKUP(P269,祝日一覧!$A:$C,3,FALSE),"")</f>
        <v/>
      </c>
      <c r="Q271" s="167" t="str">
        <f>IFERROR(VLOOKUP(Q269,祝日一覧!$A:$C,3,FALSE),"")</f>
        <v/>
      </c>
      <c r="R271" s="167" t="str">
        <f>IFERROR(VLOOKUP(R269,祝日一覧!$A:$C,3,FALSE),"")</f>
        <v/>
      </c>
      <c r="S271" s="167" t="str">
        <f>IFERROR(VLOOKUP(S269,祝日一覧!$A:$C,3,FALSE),"")</f>
        <v/>
      </c>
      <c r="T271" s="167" t="str">
        <f>IFERROR(VLOOKUP(T269,祝日一覧!$A:$C,3,FALSE),"")</f>
        <v/>
      </c>
      <c r="U271" s="167" t="str">
        <f>IFERROR(VLOOKUP(U269,祝日一覧!$A:$C,3,FALSE),"")</f>
        <v/>
      </c>
      <c r="V271" s="167" t="str">
        <f>IFERROR(VLOOKUP(V269,祝日一覧!$A:$C,3,FALSE),"")</f>
        <v/>
      </c>
      <c r="W271" s="167" t="str">
        <f>IFERROR(VLOOKUP(W269,祝日一覧!$A:$C,3,FALSE),"")</f>
        <v/>
      </c>
      <c r="X271" s="167" t="str">
        <f>IFERROR(VLOOKUP(X269,祝日一覧!$A:$C,3,FALSE),"")</f>
        <v/>
      </c>
      <c r="Y271" s="167" t="str">
        <f>IFERROR(VLOOKUP(Y269,祝日一覧!$A:$C,3,FALSE),"")</f>
        <v/>
      </c>
      <c r="Z271" s="167" t="str">
        <f>IFERROR(VLOOKUP(Z269,祝日一覧!$A:$C,3,FALSE),"")</f>
        <v/>
      </c>
      <c r="AA271" s="167" t="str">
        <f>IFERROR(VLOOKUP(AA269,祝日一覧!$A:$C,3,FALSE),"")</f>
        <v/>
      </c>
      <c r="AB271" s="167" t="str">
        <f>IFERROR(VLOOKUP(AB269,祝日一覧!$A:$C,3,FALSE),"")</f>
        <v/>
      </c>
      <c r="AC271" s="167" t="str">
        <f>IFERROR(VLOOKUP(AC269,祝日一覧!$A:$C,3,FALSE),"")</f>
        <v/>
      </c>
      <c r="AD271" s="167" t="str">
        <f>IFERROR(VLOOKUP(AD269,祝日一覧!$A:$C,3,FALSE),"")</f>
        <v/>
      </c>
      <c r="AE271" s="167" t="str">
        <f>IFERROR(VLOOKUP(AE269,祝日一覧!$A:$C,3,FALSE),"")</f>
        <v>年末年始休暇</v>
      </c>
      <c r="AF271" s="167" t="str">
        <f>IFERROR(VLOOKUP(AF269,祝日一覧!$A:$C,3,FALSE),"")</f>
        <v>年末年始休暇</v>
      </c>
      <c r="AG271" s="168" t="str">
        <f>IFERROR(VLOOKUP(AG269,祝日一覧!$A:$C,3,FALSE),"")</f>
        <v>年末年始休暇</v>
      </c>
      <c r="AH271" s="194"/>
      <c r="AI271" s="195"/>
      <c r="AJ271" s="195"/>
      <c r="AK271" s="195"/>
      <c r="AL271" s="196"/>
      <c r="AM271" s="177"/>
      <c r="AN271" s="178"/>
      <c r="AO271" s="179"/>
      <c r="AP271" s="181"/>
      <c r="AQ271" s="184"/>
      <c r="AR271" s="39" t="s">
        <v>84</v>
      </c>
      <c r="AS271" s="40" t="s">
        <v>84</v>
      </c>
      <c r="AT271" s="186"/>
      <c r="AU271" s="156"/>
      <c r="AV271" s="170"/>
      <c r="AW271" s="156"/>
      <c r="AX271" s="170"/>
      <c r="AY271" s="170"/>
      <c r="AZ271" s="170"/>
      <c r="BA271" s="170"/>
      <c r="BB271" s="170"/>
      <c r="BC271" s="125"/>
      <c r="BD271" s="174">
        <f ca="1">BC270-AS272</f>
        <v>8</v>
      </c>
      <c r="BE271" s="174">
        <f ca="1">BC270-AS274</f>
        <v>8</v>
      </c>
      <c r="BF271" s="125"/>
      <c r="BG271" s="125"/>
      <c r="BH271" s="172"/>
      <c r="BI271" s="173">
        <f>WEEKDAY(C267,3)</f>
        <v>5</v>
      </c>
      <c r="BJ271" s="125"/>
      <c r="BK271" s="125"/>
    </row>
    <row r="272" spans="1:63" ht="54" outlineLevel="1">
      <c r="A272" s="43"/>
      <c r="B272" s="169"/>
      <c r="C272" s="167"/>
      <c r="D272" s="167"/>
      <c r="E272" s="167"/>
      <c r="F272" s="167"/>
      <c r="G272" s="167"/>
      <c r="H272" s="167"/>
      <c r="I272" s="167"/>
      <c r="J272" s="167"/>
      <c r="K272" s="167"/>
      <c r="L272" s="167"/>
      <c r="M272" s="167"/>
      <c r="N272" s="167"/>
      <c r="O272" s="167"/>
      <c r="P272" s="167"/>
      <c r="Q272" s="167"/>
      <c r="R272" s="167"/>
      <c r="S272" s="167"/>
      <c r="T272" s="167"/>
      <c r="U272" s="167"/>
      <c r="V272" s="167"/>
      <c r="W272" s="167"/>
      <c r="X272" s="167"/>
      <c r="Y272" s="167"/>
      <c r="Z272" s="167"/>
      <c r="AA272" s="167"/>
      <c r="AB272" s="167"/>
      <c r="AC272" s="167"/>
      <c r="AD272" s="167"/>
      <c r="AE272" s="167"/>
      <c r="AF272" s="167"/>
      <c r="AG272" s="168"/>
      <c r="AH272" s="86" t="str">
        <f>IF($BI270=7,DBCS(1&amp;"日～"&amp;7&amp;"日"),DBCS("前"&amp;DAY(EOMONTH($C268-1,0))-6+$BI270&amp;"日～"&amp;$BI270&amp;"日"))</f>
        <v>前２９日～５日</v>
      </c>
      <c r="AI272" s="45" t="str">
        <f>DBCS($BI270+1&amp;"日～"&amp;$BI270+7&amp;"日")</f>
        <v>６日～１２日</v>
      </c>
      <c r="AJ272" s="45" t="str">
        <f>DBCS($BI270+8&amp;"日～"&amp;$BI270+14&amp;"日")</f>
        <v>１３日～１９日</v>
      </c>
      <c r="AK272" s="45" t="str">
        <f>DBCS($BI270+15&amp;"日～"&amp;$BI270+21&amp;"日")</f>
        <v>２０日～２６日</v>
      </c>
      <c r="AL272" s="46" t="str">
        <f>IF(AND(BI270=7,BI273=0),"-",IF($BI275=3,"-",DBCS($BI270+22&amp;"日～"&amp;$BI270+28&amp;"日")))</f>
        <v>-</v>
      </c>
      <c r="AM272" s="177"/>
      <c r="AN272" s="178"/>
      <c r="AO272" s="179"/>
      <c r="AP272" s="182"/>
      <c r="AQ272" s="185"/>
      <c r="AR272" s="39">
        <f>COUNTIF(C273:AG274,"外")</f>
        <v>0</v>
      </c>
      <c r="AS272" s="40">
        <f ca="1">COUNTIF(OFFSET(C273,0,MAX(5-WEEKDAY(C268,3),0),1,MIN(7-WEEKDAY(C268,3),2)),"外")+COUNTIF(OFFSET(C273,0,MAX(5-WEEKDAY(C268,3),0)+7,1,2),"外")+COUNTIF(OFFSET(C273,0,MAX(5-WEEKDAY(C268,3),0)+14,1,2),"外")+COUNTIF(OFFSET(C273,0,MAX(5-WEEKDAY(C268,3),0)+21,1,2),"外")+IF(BI272-BI270&lt;27,0,COUNTIF(OFFSET(C273,0,BI270+26,1,MIN(7-BI273,2)),"外"))</f>
        <v>0</v>
      </c>
      <c r="AT272" s="186"/>
      <c r="AU272" s="156"/>
      <c r="AV272" s="170"/>
      <c r="AW272" s="156"/>
      <c r="AX272" s="170"/>
      <c r="AY272" s="170"/>
      <c r="AZ272" s="170"/>
      <c r="BA272" s="170"/>
      <c r="BB272" s="170"/>
      <c r="BC272" s="125"/>
      <c r="BD272" s="175"/>
      <c r="BE272" s="175"/>
      <c r="BF272" s="125"/>
      <c r="BG272" s="125"/>
      <c r="BH272" s="47" t="s">
        <v>109</v>
      </c>
      <c r="BI272" s="48">
        <f>DAY(EOMONTH(C268,0))</f>
        <v>31</v>
      </c>
      <c r="BJ272" s="125"/>
      <c r="BK272" s="125"/>
    </row>
    <row r="273" spans="1:63" ht="26.45" customHeight="1" outlineLevel="1">
      <c r="A273" s="52"/>
      <c r="B273" s="161" t="s">
        <v>88</v>
      </c>
      <c r="C273" s="123"/>
      <c r="D273" s="123"/>
      <c r="E273" s="123"/>
      <c r="F273" s="123"/>
      <c r="G273" s="123"/>
      <c r="H273" s="123"/>
      <c r="I273" s="123"/>
      <c r="J273" s="123"/>
      <c r="K273" s="123"/>
      <c r="L273" s="123"/>
      <c r="M273" s="123"/>
      <c r="N273" s="123"/>
      <c r="O273" s="123"/>
      <c r="P273" s="123"/>
      <c r="Q273" s="123"/>
      <c r="R273" s="123"/>
      <c r="S273" s="123"/>
      <c r="T273" s="123"/>
      <c r="U273" s="123"/>
      <c r="V273" s="123"/>
      <c r="W273" s="123"/>
      <c r="X273" s="123"/>
      <c r="Y273" s="123"/>
      <c r="Z273" s="123"/>
      <c r="AA273" s="123"/>
      <c r="AB273" s="123"/>
      <c r="AC273" s="123"/>
      <c r="AD273" s="123"/>
      <c r="AE273" s="123"/>
      <c r="AF273" s="123"/>
      <c r="AG273" s="143"/>
      <c r="AH273" s="53">
        <f ca="1">IF(BI270=7,COUNTIF(OFFSET($C273,0,0,1,$BI270),"○")+COUNTIF(OFFSET($C273,0,$BI270,1,7),"●"),COUNTIF(OFFSET($C273,0,0,1,$BI270),"○")+COUNTIF(OFFSET($C273,-10,DAY(EOMONTH(C268-1,0))-7+BI270,1,7-$BI270),"○")+COUNTIF(OFFSET(C273,0,BI270,1,7),"●"))</f>
        <v>0</v>
      </c>
      <c r="AI273" s="54">
        <f ca="1">COUNTIF(OFFSET($C273,0,$BI270,1,7),"○")+COUNTIF(OFFSET($C273,0,$BI270+7,1,7),"●")</f>
        <v>0</v>
      </c>
      <c r="AJ273" s="54">
        <f ca="1">COUNTIF(OFFSET($C273,0,$BI270+7,1,7),"○")+COUNTIF(OFFSET($C273,0,$BI270+14,1,7),"●")</f>
        <v>0</v>
      </c>
      <c r="AK273" s="54">
        <f ca="1">IF(BI275=3,COUNTIF(OFFSET($C273,0,$BI270+14,1,7),"○")+IFERROR(COUNTIF(OFFSET(C273,0,BI270+21,1,BI273),"●"),0)+COUNTIF(OFFSET(C273,10,0,1,7-BI273),"●"),COUNTIF(OFFSET($C273,0,$BI270+14,1,7),"○")+COUNTIF(OFFSET($C273,0,$BI270+21,1,7),"●"))</f>
        <v>0</v>
      </c>
      <c r="AL273" s="55" t="str">
        <f ca="1">IF((BI275+SIGN(BI270))&lt;5,"-",IF(BI273=0,COUNTIF(OFFSET(C273,0,BI270+21,1,7),"○")+COUNTIF(OFFSET(C273,10,0,1,7-BI273),"●"),COUNTIF(OFFSET(C273,0,BI270+21,1,7),"○")+COUNTIF(OFFSET(C273,0,BI270+28,1,BI273),"●")+COUNTIF(OFFSET(C273,10,1,7-BI273,),"●")))</f>
        <v>-</v>
      </c>
      <c r="AM273" s="145">
        <f>AY270</f>
        <v>0</v>
      </c>
      <c r="AN273" s="147">
        <f>IF(AU270=0,"対象外",AM273/AU270)</f>
        <v>0</v>
      </c>
      <c r="AO273" s="149" t="str">
        <f ca="1">IF(AU270=0,"対象外",IF(AM273/AU270&gt;=0.285,"達成",IF(AM273&gt;=BF273,"達成※","未")))</f>
        <v>未</v>
      </c>
      <c r="AP273" s="151">
        <f>AZ270</f>
        <v>38</v>
      </c>
      <c r="AQ273" s="153">
        <f>IFERROR(AP273/AV270,"")</f>
        <v>4.9222797927461141E-2</v>
      </c>
      <c r="AR273" s="39" t="s">
        <v>85</v>
      </c>
      <c r="AS273" s="40" t="s">
        <v>85</v>
      </c>
      <c r="AT273" s="186"/>
      <c r="AU273" s="156"/>
      <c r="AV273" s="170"/>
      <c r="AW273" s="156"/>
      <c r="AX273" s="170"/>
      <c r="AY273" s="170"/>
      <c r="AZ273" s="170"/>
      <c r="BA273" s="170"/>
      <c r="BB273" s="170"/>
      <c r="BC273" s="125"/>
      <c r="BD273" s="175"/>
      <c r="BE273" s="175"/>
      <c r="BF273" s="125">
        <f ca="1">IF(OR(BD271/AU270&lt;0.285,BD271=0),BD271,"-")</f>
        <v>8</v>
      </c>
      <c r="BG273" s="174">
        <f ca="1">IF(OR(BE271/AW270&lt;0.285,BE271=0),BE271,"-")</f>
        <v>8</v>
      </c>
      <c r="BH273" s="56" t="s">
        <v>110</v>
      </c>
      <c r="BI273" s="57">
        <f>MOD(BI272-BI270,7)</f>
        <v>5</v>
      </c>
      <c r="BJ273" s="125"/>
      <c r="BK273" s="125"/>
    </row>
    <row r="274" spans="1:63" ht="12.95" customHeight="1" outlineLevel="1">
      <c r="A274" s="52"/>
      <c r="B274" s="161"/>
      <c r="C274" s="123"/>
      <c r="D274" s="123"/>
      <c r="E274" s="123"/>
      <c r="F274" s="123"/>
      <c r="G274" s="123"/>
      <c r="H274" s="123"/>
      <c r="I274" s="123"/>
      <c r="J274" s="123"/>
      <c r="K274" s="123"/>
      <c r="L274" s="123"/>
      <c r="M274" s="123"/>
      <c r="N274" s="123"/>
      <c r="O274" s="123"/>
      <c r="P274" s="123"/>
      <c r="Q274" s="123"/>
      <c r="R274" s="123"/>
      <c r="S274" s="123"/>
      <c r="T274" s="123"/>
      <c r="U274" s="123"/>
      <c r="V274" s="123"/>
      <c r="W274" s="123"/>
      <c r="X274" s="123"/>
      <c r="Y274" s="123"/>
      <c r="Z274" s="123"/>
      <c r="AA274" s="123"/>
      <c r="AB274" s="123"/>
      <c r="AC274" s="123"/>
      <c r="AD274" s="123"/>
      <c r="AE274" s="123"/>
      <c r="AF274" s="123"/>
      <c r="AG274" s="143"/>
      <c r="AH274" s="58" t="str">
        <f ca="1">IF(BI270=1,
IF((2-COUNTIF(OFFSET(C273,0,0,1,1),"外")-COUNTIF(OFFSET(C273,-10,BI262-1),"外"))&lt;=AH273,"達成","未"),
IF((2-COUNTIF(OFFSET(C273,0,MAX(5-WEEKDAY(C268,3),0),1,2),"外"))&lt;=AH273,"達成","未"))</f>
        <v>未</v>
      </c>
      <c r="AI274" s="54" t="str">
        <f ca="1">IF((2-COUNTIF(OFFSET($C273,0,$BI270+5,1,2),"外"))&lt;=AI273,"達成","未")</f>
        <v>未</v>
      </c>
      <c r="AJ274" s="54" t="str">
        <f ca="1">IF((2-COUNTIF(OFFSET($C273,0,$BI270+12,1,2),"外"))&lt;=AJ273,"達成","未")</f>
        <v>未</v>
      </c>
      <c r="AK274" s="54" t="str">
        <f ca="1">IF((2-COUNTIF(OFFSET($C273,0,$BI270+19,1,2),"外"))&lt;=AK273,"達成","未")</f>
        <v>未</v>
      </c>
      <c r="AL274" s="55" t="str">
        <f ca="1">IF((BI275+SIGN(BI270))&lt;5,"-",IF((2-COUNTIF(OFFSET($C273,0,$BI270+26,1,2),"外"))&lt;=AL273,"達成","未"))</f>
        <v>-</v>
      </c>
      <c r="AM274" s="163"/>
      <c r="AN274" s="164"/>
      <c r="AO274" s="165"/>
      <c r="AP274" s="166"/>
      <c r="AQ274" s="187"/>
      <c r="AR274" s="188">
        <f>COUNTIF(C275:AG276,"外")</f>
        <v>0</v>
      </c>
      <c r="AS274" s="190">
        <f ca="1">COUNTIF(OFFSET(C275,0,MAX(5-WEEKDAY(C268,3),0),1,MIN(7-WEEKDAY(C268,3),2)),"外")+COUNTIF(OFFSET(C275,0,MAX(5-WEEKDAY(C268,3),0)+7,1,2),"外")+COUNTIF(OFFSET(C275,0,MAX(5-WEEKDAY(C268,3),0)+14,1,2),"外")+COUNTIF(OFFSET(C275,0,MAX(5-WEEKDAY(C268,3),0)+21,1,2),"外")+IF(BI272-BI270&lt;27,0,COUNTIF(OFFSET(C275,0,BI270+26,1,MIN(7-BI273,2)),"外"))</f>
        <v>0</v>
      </c>
      <c r="AT274" s="186"/>
      <c r="AU274" s="156"/>
      <c r="AV274" s="170"/>
      <c r="AW274" s="156"/>
      <c r="AX274" s="170"/>
      <c r="AY274" s="170"/>
      <c r="AZ274" s="170"/>
      <c r="BA274" s="170"/>
      <c r="BB274" s="170"/>
      <c r="BC274" s="125"/>
      <c r="BD274" s="175"/>
      <c r="BE274" s="175"/>
      <c r="BF274" s="125"/>
      <c r="BG274" s="175"/>
      <c r="BH274" s="59" t="s">
        <v>112</v>
      </c>
      <c r="BI274" s="57">
        <f>SIGN(BI270)+SIGN(BI273)+BI275</f>
        <v>5</v>
      </c>
      <c r="BJ274" s="125"/>
      <c r="BK274" s="125"/>
    </row>
    <row r="275" spans="1:63" ht="26.45" customHeight="1" outlineLevel="1">
      <c r="A275" s="52"/>
      <c r="B275" s="161" t="s">
        <v>137</v>
      </c>
      <c r="C275" s="123"/>
      <c r="D275" s="123"/>
      <c r="E275" s="123"/>
      <c r="F275" s="123"/>
      <c r="G275" s="123"/>
      <c r="H275" s="123"/>
      <c r="I275" s="123"/>
      <c r="J275" s="123"/>
      <c r="K275" s="123"/>
      <c r="L275" s="123"/>
      <c r="M275" s="123"/>
      <c r="N275" s="123"/>
      <c r="O275" s="123"/>
      <c r="P275" s="123"/>
      <c r="Q275" s="123"/>
      <c r="R275" s="123"/>
      <c r="S275" s="123"/>
      <c r="T275" s="123"/>
      <c r="U275" s="123"/>
      <c r="V275" s="123"/>
      <c r="W275" s="123"/>
      <c r="X275" s="123"/>
      <c r="Y275" s="123"/>
      <c r="Z275" s="123"/>
      <c r="AA275" s="123"/>
      <c r="AB275" s="123"/>
      <c r="AC275" s="123"/>
      <c r="AD275" s="123"/>
      <c r="AE275" s="123"/>
      <c r="AF275" s="123"/>
      <c r="AG275" s="143"/>
      <c r="AH275" s="53">
        <f ca="1">IF(BI270=7,COUNTIF(OFFSET($C275,0,0,1,$BI270),"○")+COUNTIF(OFFSET($C275,0,$BI270,1,7),"●"),COUNTIF(OFFSET($C275,0,0,1,$BI270),"○")+COUNTIF(OFFSET($C275,-10,DAY(EOMONTH(C268-1,0))-7+BI270,1,7-$BI270),"○")+COUNTIF(OFFSET(C275,0,BI270,1,7),"●"))</f>
        <v>0</v>
      </c>
      <c r="AI275" s="60">
        <f ca="1">COUNTIF(OFFSET($C275,0,$BI270,1,7),"○")+COUNTIF(OFFSET($C275,0,$BI270+7,1,7),"●")</f>
        <v>0</v>
      </c>
      <c r="AJ275" s="60">
        <f ca="1">COUNTIF(OFFSET($C275,0,$BI270+7,1,7),"○")+COUNTIF(OFFSET($C275,0,$BI270+14,1,7),"●")</f>
        <v>0</v>
      </c>
      <c r="AK275" s="60">
        <f ca="1">IF(BI275=3,COUNTIF(OFFSET($C275,0,$BI270+14,1,7),"○")+IFERROR(COUNTIF(OFFSET(C275,0,BI270+21,1,BI273),"●"),0)+COUNTIF(OFFSET(C275,10,0,1,7-BI273),"●"),COUNTIF(OFFSET($C275,0,$BI270+14,1,7),"○")+COUNTIF(OFFSET($C275,0,$BI270+21,1,7),"●"))</f>
        <v>0</v>
      </c>
      <c r="AL275" s="61" t="str">
        <f ca="1">IF((BI275+SIGN(BI270))&lt;5,"-",IF(BI273=0,COUNTIF(OFFSET(C275,0,BI270+21,1,7),"○")+COUNTIF(OFFSET(C275,10,0,1,7-BI273),"●"),COUNTIF(OFFSET(C275,0,BI270+21,1,7),"○")+COUNTIF(OFFSET(C275,0,BI270+28,1,BI273),"●")+COUNTIF(OFFSET(C275,10,1,7-BI273,),"●")))</f>
        <v>-</v>
      </c>
      <c r="AM275" s="145">
        <f>BA270</f>
        <v>0</v>
      </c>
      <c r="AN275" s="147">
        <f>IF(AW270=0,"対象外",AM275/AW270)</f>
        <v>0</v>
      </c>
      <c r="AO275" s="149" t="str">
        <f ca="1">IF(AW270=0,"対象外",IF(AM275/AW270&gt;=0.285,"達成",IF(AM275&gt;=BG273,"達成※","未")))</f>
        <v>未</v>
      </c>
      <c r="AP275" s="151">
        <f>BB270</f>
        <v>38</v>
      </c>
      <c r="AQ275" s="153">
        <f>IFERROR(AP275/AV270,"")</f>
        <v>4.9222797927461141E-2</v>
      </c>
      <c r="AR275" s="189"/>
      <c r="AS275" s="191"/>
      <c r="AT275" s="186"/>
      <c r="AU275" s="157"/>
      <c r="AV275" s="170"/>
      <c r="AW275" s="157"/>
      <c r="AX275" s="170"/>
      <c r="AY275" s="170"/>
      <c r="AZ275" s="170"/>
      <c r="BA275" s="170"/>
      <c r="BB275" s="170"/>
      <c r="BC275" s="125"/>
      <c r="BD275" s="176"/>
      <c r="BE275" s="176"/>
      <c r="BF275" s="125"/>
      <c r="BG275" s="176"/>
      <c r="BH275" s="63" t="s">
        <v>111</v>
      </c>
      <c r="BI275" s="64">
        <f>ROUNDDOWN((BI272-BI270)/7,0)</f>
        <v>3</v>
      </c>
      <c r="BJ275" s="125"/>
      <c r="BK275" s="125"/>
    </row>
    <row r="276" spans="1:63" ht="14.25" outlineLevel="1" thickBot="1">
      <c r="A276" s="52"/>
      <c r="B276" s="162"/>
      <c r="C276" s="142"/>
      <c r="D276" s="142"/>
      <c r="E276" s="142"/>
      <c r="F276" s="142"/>
      <c r="G276" s="142"/>
      <c r="H276" s="142"/>
      <c r="I276" s="142"/>
      <c r="J276" s="142"/>
      <c r="K276" s="142"/>
      <c r="L276" s="142"/>
      <c r="M276" s="142"/>
      <c r="N276" s="142"/>
      <c r="O276" s="142"/>
      <c r="P276" s="142"/>
      <c r="Q276" s="142"/>
      <c r="R276" s="142"/>
      <c r="S276" s="142"/>
      <c r="T276" s="142"/>
      <c r="U276" s="142"/>
      <c r="V276" s="142"/>
      <c r="W276" s="142"/>
      <c r="X276" s="142"/>
      <c r="Y276" s="142"/>
      <c r="Z276" s="142"/>
      <c r="AA276" s="142"/>
      <c r="AB276" s="142"/>
      <c r="AC276" s="142"/>
      <c r="AD276" s="142"/>
      <c r="AE276" s="142"/>
      <c r="AF276" s="142"/>
      <c r="AG276" s="144"/>
      <c r="AH276" s="77" t="str">
        <f ca="1">IF(BI270=1,
IF((2-COUNTIF(OFFSET(C275,0,0,1,1),"外")-COUNTIF(OFFSET(C275,-10,BI262-1),"外"))&lt;=AH275,"達成","未"),
IF((2-COUNTIF(OFFSET(C275,0,MAX(5-WEEKDAY(C268,3),0),1,2),"外"))&lt;=AH275,"達成","未"))</f>
        <v>未</v>
      </c>
      <c r="AI276" s="66" t="str">
        <f ca="1">IF((2-COUNTIF(OFFSET($C275,0,$BI270+5,1,2),"外"))&lt;=AI275,"達成","未")</f>
        <v>未</v>
      </c>
      <c r="AJ276" s="66" t="str">
        <f ca="1">IF((2-COUNTIF(OFFSET($C275,0,$BI270+12,1,2),"外"))&lt;=AJ275,"達成","未")</f>
        <v>未</v>
      </c>
      <c r="AK276" s="66" t="str">
        <f ca="1">IF((2-COUNTIF(OFFSET($C275,0,$BI270+19,1,2),"外"))&lt;=AK275,"達成","未")</f>
        <v>未</v>
      </c>
      <c r="AL276" s="67" t="str">
        <f ca="1">IF((BI275+SIGN(BI270))&lt;5,"-",IF((2-COUNTIF(OFFSET($C275,0,$BI270+26,1,2),"外"))&lt;=AL275,"達成","未"))</f>
        <v>-</v>
      </c>
      <c r="AM276" s="146"/>
      <c r="AN276" s="148"/>
      <c r="AO276" s="150"/>
      <c r="AP276" s="152"/>
      <c r="AQ276" s="154"/>
      <c r="AR276" s="68"/>
      <c r="AS276" s="68"/>
      <c r="AT276" s="22"/>
      <c r="AU276" s="22"/>
      <c r="AV276" s="22"/>
      <c r="AW276" s="22"/>
      <c r="AX276" s="22"/>
      <c r="AY276" s="22"/>
      <c r="AZ276" s="22"/>
      <c r="BA276" s="22"/>
      <c r="BB276" s="22"/>
      <c r="BC276" s="69"/>
      <c r="BD276" s="69"/>
      <c r="BE276" s="69"/>
      <c r="BF276" s="69"/>
      <c r="BG276" s="69"/>
      <c r="BH276" s="69"/>
      <c r="BI276" s="69"/>
      <c r="BJ276" s="69"/>
      <c r="BK276" s="18"/>
    </row>
    <row r="277" spans="1:63" ht="14.25" outlineLevel="1" thickBot="1">
      <c r="A277" s="12"/>
      <c r="B277" s="14"/>
      <c r="C277" s="14"/>
      <c r="D277" s="14"/>
      <c r="E277" s="14"/>
      <c r="F277" s="14"/>
      <c r="G277" s="14"/>
      <c r="H277" s="14"/>
      <c r="I277" s="14"/>
      <c r="J277" s="14"/>
      <c r="K277" s="14"/>
      <c r="L277" s="14"/>
      <c r="M277" s="14"/>
      <c r="N277" s="14"/>
      <c r="O277" s="14"/>
      <c r="P277" s="14"/>
      <c r="Q277" s="14"/>
      <c r="R277" s="14"/>
      <c r="S277" s="14"/>
      <c r="T277" s="14"/>
      <c r="U277" s="14"/>
      <c r="V277" s="14"/>
      <c r="W277" s="14"/>
      <c r="X277" s="14"/>
      <c r="Y277" s="14"/>
      <c r="Z277" s="14"/>
      <c r="AA277" s="14"/>
      <c r="AB277" s="14"/>
      <c r="AC277" s="14"/>
      <c r="AD277" s="14"/>
      <c r="AE277" s="14"/>
      <c r="AF277" s="14"/>
      <c r="AG277" s="14"/>
      <c r="AZ277" s="16"/>
      <c r="BA277" s="16"/>
      <c r="BB277" s="16"/>
    </row>
    <row r="278" spans="1:63" ht="12.95" customHeight="1" outlineLevel="1">
      <c r="A278" s="12"/>
      <c r="B278" s="29" t="s">
        <v>0</v>
      </c>
      <c r="C278" s="207">
        <f>DATE(YEAR(C268),MONTH(C268)+1,DAY(C268))</f>
        <v>46753</v>
      </c>
      <c r="D278" s="207"/>
      <c r="E278" s="207"/>
      <c r="F278" s="207"/>
      <c r="G278" s="207"/>
      <c r="H278" s="207"/>
      <c r="I278" s="207"/>
      <c r="J278" s="207"/>
      <c r="K278" s="207"/>
      <c r="L278" s="207"/>
      <c r="M278" s="207"/>
      <c r="N278" s="207"/>
      <c r="O278" s="207"/>
      <c r="P278" s="207"/>
      <c r="Q278" s="207"/>
      <c r="R278" s="207"/>
      <c r="S278" s="207"/>
      <c r="T278" s="207"/>
      <c r="U278" s="207"/>
      <c r="V278" s="207"/>
      <c r="W278" s="207"/>
      <c r="X278" s="207"/>
      <c r="Y278" s="207"/>
      <c r="Z278" s="207"/>
      <c r="AA278" s="207"/>
      <c r="AB278" s="207"/>
      <c r="AC278" s="207"/>
      <c r="AD278" s="207"/>
      <c r="AE278" s="207"/>
      <c r="AF278" s="207"/>
      <c r="AG278" s="208"/>
      <c r="AH278" s="256" t="s">
        <v>135</v>
      </c>
      <c r="AI278" s="257"/>
      <c r="AJ278" s="257"/>
      <c r="AK278" s="257"/>
      <c r="AL278" s="258"/>
      <c r="AM278" s="215" t="s">
        <v>50</v>
      </c>
      <c r="AN278" s="216"/>
      <c r="AO278" s="217"/>
      <c r="AP278" s="221" t="s">
        <v>11</v>
      </c>
      <c r="AQ278" s="222"/>
      <c r="AR278" s="199" t="s">
        <v>113</v>
      </c>
      <c r="AS278" s="202" t="s">
        <v>114</v>
      </c>
      <c r="AT278" s="205" t="s">
        <v>15</v>
      </c>
      <c r="AU278" s="155" t="s">
        <v>115</v>
      </c>
      <c r="AV278" s="197" t="s">
        <v>116</v>
      </c>
      <c r="AW278" s="155" t="s">
        <v>118</v>
      </c>
      <c r="AX278" s="197" t="s">
        <v>117</v>
      </c>
      <c r="AY278" s="155" t="s">
        <v>80</v>
      </c>
      <c r="AZ278" s="155" t="s">
        <v>81</v>
      </c>
      <c r="BA278" s="30" t="s">
        <v>82</v>
      </c>
      <c r="BB278" s="30" t="s">
        <v>83</v>
      </c>
      <c r="BC278" s="170" t="s">
        <v>52</v>
      </c>
      <c r="BD278" s="197" t="s">
        <v>119</v>
      </c>
      <c r="BE278" s="197" t="s">
        <v>120</v>
      </c>
      <c r="BF278" s="170" t="s">
        <v>121</v>
      </c>
      <c r="BG278" s="170" t="s">
        <v>122</v>
      </c>
      <c r="BH278" s="31"/>
      <c r="BI278" s="192" t="s">
        <v>100</v>
      </c>
      <c r="BJ278" s="170" t="s">
        <v>61</v>
      </c>
      <c r="BK278" s="125" t="s">
        <v>89</v>
      </c>
    </row>
    <row r="279" spans="1:63" outlineLevel="1">
      <c r="A279" s="12"/>
      <c r="B279" s="32" t="s">
        <v>1</v>
      </c>
      <c r="C279" s="33">
        <f>DATE(YEAR(C278),MONTH(C278),DAY(C278))</f>
        <v>46753</v>
      </c>
      <c r="D279" s="33">
        <f>IF(MONTH(DATE(YEAR(C279),MONTH(C279),DAY(C279)+1))=MONTH($C278),DATE(YEAR(C279),MONTH(C279),DAY(C279)+1),"")</f>
        <v>46754</v>
      </c>
      <c r="E279" s="33">
        <f t="shared" ref="E279:AG279" si="55">IF(MONTH(DATE(YEAR(D279),MONTH(D279),DAY(D279)+1))=MONTH($C278),DATE(YEAR(D279),MONTH(D279),DAY(D279)+1),"")</f>
        <v>46755</v>
      </c>
      <c r="F279" s="33">
        <f t="shared" si="55"/>
        <v>46756</v>
      </c>
      <c r="G279" s="33">
        <f t="shared" si="55"/>
        <v>46757</v>
      </c>
      <c r="H279" s="33">
        <f t="shared" si="55"/>
        <v>46758</v>
      </c>
      <c r="I279" s="33">
        <f t="shared" si="55"/>
        <v>46759</v>
      </c>
      <c r="J279" s="33">
        <f t="shared" si="55"/>
        <v>46760</v>
      </c>
      <c r="K279" s="33">
        <f t="shared" si="55"/>
        <v>46761</v>
      </c>
      <c r="L279" s="33">
        <f t="shared" si="55"/>
        <v>46762</v>
      </c>
      <c r="M279" s="33">
        <f t="shared" si="55"/>
        <v>46763</v>
      </c>
      <c r="N279" s="33">
        <f t="shared" si="55"/>
        <v>46764</v>
      </c>
      <c r="O279" s="33">
        <f t="shared" si="55"/>
        <v>46765</v>
      </c>
      <c r="P279" s="33">
        <f t="shared" si="55"/>
        <v>46766</v>
      </c>
      <c r="Q279" s="33">
        <f t="shared" si="55"/>
        <v>46767</v>
      </c>
      <c r="R279" s="33">
        <f t="shared" si="55"/>
        <v>46768</v>
      </c>
      <c r="S279" s="33">
        <f t="shared" si="55"/>
        <v>46769</v>
      </c>
      <c r="T279" s="33">
        <f t="shared" si="55"/>
        <v>46770</v>
      </c>
      <c r="U279" s="33">
        <f t="shared" si="55"/>
        <v>46771</v>
      </c>
      <c r="V279" s="33">
        <f t="shared" si="55"/>
        <v>46772</v>
      </c>
      <c r="W279" s="33">
        <f t="shared" si="55"/>
        <v>46773</v>
      </c>
      <c r="X279" s="33">
        <f t="shared" si="55"/>
        <v>46774</v>
      </c>
      <c r="Y279" s="33">
        <f t="shared" si="55"/>
        <v>46775</v>
      </c>
      <c r="Z279" s="33">
        <f t="shared" si="55"/>
        <v>46776</v>
      </c>
      <c r="AA279" s="33">
        <f t="shared" si="55"/>
        <v>46777</v>
      </c>
      <c r="AB279" s="33">
        <f t="shared" si="55"/>
        <v>46778</v>
      </c>
      <c r="AC279" s="33">
        <f t="shared" si="55"/>
        <v>46779</v>
      </c>
      <c r="AD279" s="33">
        <f t="shared" si="55"/>
        <v>46780</v>
      </c>
      <c r="AE279" s="33">
        <f t="shared" si="55"/>
        <v>46781</v>
      </c>
      <c r="AF279" s="33">
        <f t="shared" si="55"/>
        <v>46782</v>
      </c>
      <c r="AG279" s="74">
        <f t="shared" si="55"/>
        <v>46783</v>
      </c>
      <c r="AH279" s="259"/>
      <c r="AI279" s="260"/>
      <c r="AJ279" s="260"/>
      <c r="AK279" s="260"/>
      <c r="AL279" s="261"/>
      <c r="AM279" s="218"/>
      <c r="AN279" s="219"/>
      <c r="AO279" s="220"/>
      <c r="AP279" s="223"/>
      <c r="AQ279" s="224"/>
      <c r="AR279" s="200"/>
      <c r="AS279" s="203"/>
      <c r="AT279" s="206"/>
      <c r="AU279" s="157"/>
      <c r="AV279" s="137"/>
      <c r="AW279" s="157"/>
      <c r="AX279" s="137"/>
      <c r="AY279" s="157"/>
      <c r="AZ279" s="157"/>
      <c r="BA279" s="35" t="s">
        <v>78</v>
      </c>
      <c r="BB279" s="35" t="s">
        <v>79</v>
      </c>
      <c r="BC279" s="170"/>
      <c r="BD279" s="198"/>
      <c r="BE279" s="198"/>
      <c r="BF279" s="125"/>
      <c r="BG279" s="125"/>
      <c r="BH279" s="36"/>
      <c r="BI279" s="193"/>
      <c r="BJ279" s="170"/>
      <c r="BK279" s="125"/>
    </row>
    <row r="280" spans="1:63" ht="12.95" customHeight="1" outlineLevel="1">
      <c r="A280" s="12"/>
      <c r="B280" s="32" t="s">
        <v>2</v>
      </c>
      <c r="C280" s="37" t="str">
        <f t="shared" ref="C280:AG280" si="56">TEXT(C279,"aaa")</f>
        <v>土</v>
      </c>
      <c r="D280" s="37" t="str">
        <f t="shared" si="56"/>
        <v>日</v>
      </c>
      <c r="E280" s="37" t="str">
        <f t="shared" si="56"/>
        <v>月</v>
      </c>
      <c r="F280" s="37" t="str">
        <f t="shared" si="56"/>
        <v>火</v>
      </c>
      <c r="G280" s="37" t="str">
        <f t="shared" si="56"/>
        <v>水</v>
      </c>
      <c r="H280" s="37" t="str">
        <f t="shared" si="56"/>
        <v>木</v>
      </c>
      <c r="I280" s="37" t="str">
        <f t="shared" si="56"/>
        <v>金</v>
      </c>
      <c r="J280" s="37" t="str">
        <f t="shared" si="56"/>
        <v>土</v>
      </c>
      <c r="K280" s="37" t="str">
        <f t="shared" si="56"/>
        <v>日</v>
      </c>
      <c r="L280" s="37" t="str">
        <f t="shared" si="56"/>
        <v>月</v>
      </c>
      <c r="M280" s="37" t="str">
        <f t="shared" si="56"/>
        <v>火</v>
      </c>
      <c r="N280" s="37" t="str">
        <f t="shared" si="56"/>
        <v>水</v>
      </c>
      <c r="O280" s="37" t="str">
        <f t="shared" si="56"/>
        <v>木</v>
      </c>
      <c r="P280" s="37" t="str">
        <f t="shared" si="56"/>
        <v>金</v>
      </c>
      <c r="Q280" s="37" t="str">
        <f t="shared" si="56"/>
        <v>土</v>
      </c>
      <c r="R280" s="37" t="str">
        <f t="shared" si="56"/>
        <v>日</v>
      </c>
      <c r="S280" s="37" t="str">
        <f t="shared" si="56"/>
        <v>月</v>
      </c>
      <c r="T280" s="37" t="str">
        <f t="shared" si="56"/>
        <v>火</v>
      </c>
      <c r="U280" s="37" t="str">
        <f t="shared" si="56"/>
        <v>水</v>
      </c>
      <c r="V280" s="37" t="str">
        <f t="shared" si="56"/>
        <v>木</v>
      </c>
      <c r="W280" s="37" t="str">
        <f t="shared" si="56"/>
        <v>金</v>
      </c>
      <c r="X280" s="37" t="str">
        <f t="shared" si="56"/>
        <v>土</v>
      </c>
      <c r="Y280" s="37" t="str">
        <f t="shared" si="56"/>
        <v>日</v>
      </c>
      <c r="Z280" s="37" t="str">
        <f t="shared" si="56"/>
        <v>月</v>
      </c>
      <c r="AA280" s="37" t="str">
        <f t="shared" si="56"/>
        <v>火</v>
      </c>
      <c r="AB280" s="37" t="str">
        <f t="shared" si="56"/>
        <v>水</v>
      </c>
      <c r="AC280" s="37" t="str">
        <f t="shared" si="56"/>
        <v>木</v>
      </c>
      <c r="AD280" s="37" t="str">
        <f t="shared" si="56"/>
        <v>金</v>
      </c>
      <c r="AE280" s="37" t="str">
        <f t="shared" si="56"/>
        <v>土</v>
      </c>
      <c r="AF280" s="37" t="str">
        <f t="shared" si="56"/>
        <v>日</v>
      </c>
      <c r="AG280" s="75" t="str">
        <f t="shared" si="56"/>
        <v>月</v>
      </c>
      <c r="AH280" s="194" t="s">
        <v>90</v>
      </c>
      <c r="AI280" s="195" t="s">
        <v>91</v>
      </c>
      <c r="AJ280" s="195" t="s">
        <v>92</v>
      </c>
      <c r="AK280" s="195" t="s">
        <v>93</v>
      </c>
      <c r="AL280" s="196" t="s">
        <v>94</v>
      </c>
      <c r="AM280" s="177" t="s">
        <v>44</v>
      </c>
      <c r="AN280" s="178" t="s">
        <v>12</v>
      </c>
      <c r="AO280" s="179" t="s">
        <v>51</v>
      </c>
      <c r="AP280" s="180" t="s">
        <v>44</v>
      </c>
      <c r="AQ280" s="183" t="s">
        <v>13</v>
      </c>
      <c r="AR280" s="201"/>
      <c r="AS280" s="204"/>
      <c r="AT280" s="186">
        <f>COUNT(C279:AG279)</f>
        <v>31</v>
      </c>
      <c r="AU280" s="155">
        <f>AT280-AR282</f>
        <v>31</v>
      </c>
      <c r="AV280" s="170">
        <f>SUM(AU$8:AU283)</f>
        <v>803</v>
      </c>
      <c r="AW280" s="155">
        <f>AT280-AR284</f>
        <v>31</v>
      </c>
      <c r="AX280" s="170">
        <f>SUM(AW$8:AW283)</f>
        <v>803</v>
      </c>
      <c r="AY280" s="170">
        <f>COUNTIF(C283:AG283,"○")+COUNTIF(C283:AG283,"●")</f>
        <v>0</v>
      </c>
      <c r="AZ280" s="170">
        <f>SUM(AY$9:AY284)</f>
        <v>38</v>
      </c>
      <c r="BA280" s="170">
        <f>COUNTIF(C285:AG285,"○")+COUNTIF(C285:AG285,"●")</f>
        <v>0</v>
      </c>
      <c r="BB280" s="170">
        <f>SUM(BA$10:BA285)</f>
        <v>38</v>
      </c>
      <c r="BC280" s="125">
        <f>COUNTIF(C280:AG280,"土")+COUNTIF(C280:AG280,"日")</f>
        <v>10</v>
      </c>
      <c r="BD280" s="137"/>
      <c r="BE280" s="137"/>
      <c r="BF280" s="125" t="str">
        <f ca="1">IF(OR(BD281/AU280&lt;0.285,BD281=0),"特例","特例なし")</f>
        <v>特例なし</v>
      </c>
      <c r="BG280" s="125" t="str">
        <f ca="1">IF(OR(BE281/AW280&lt;0.285,BE281=0),"特例","特例なし")</f>
        <v>特例なし</v>
      </c>
      <c r="BH280" s="171" t="s">
        <v>108</v>
      </c>
      <c r="BI280" s="173">
        <f>ABS(IF(WEEKDAY(C278,3)=0,7,WEEKDAY(C278,3)-7))</f>
        <v>2</v>
      </c>
      <c r="BJ280" s="125">
        <f ca="1">IF($AO$340="計画",IF(AU280=0,1,IF(AO283="達成",1,IF(AO283="達成※",1,0))),IF(AW280=0,1,IF(AO285="達成",1,IF(AO285="達成※",1,0))))</f>
        <v>0</v>
      </c>
      <c r="BK280" s="125">
        <f ca="1">IF($AO$340="計画",IF(COUNTIF(AH284:AL284,"未")=0,1,0),IF(COUNTIF(AH286:AL286,"未")=0,1,0))</f>
        <v>0</v>
      </c>
    </row>
    <row r="281" spans="1:63" ht="28.5" outlineLevel="1">
      <c r="A281" s="12"/>
      <c r="B281" s="169" t="s">
        <v>3</v>
      </c>
      <c r="C281" s="167" t="str">
        <f>IFERROR(VLOOKUP(C279,祝日一覧!$A:$C,3,FALSE),"")</f>
        <v>元日</v>
      </c>
      <c r="D281" s="167" t="str">
        <f>IFERROR(VLOOKUP(D279,祝日一覧!$A:$C,3,FALSE),"")</f>
        <v>年末年始休暇</v>
      </c>
      <c r="E281" s="167" t="str">
        <f>IFERROR(VLOOKUP(E279,祝日一覧!$A:$C,3,FALSE),"")</f>
        <v>年末年始休暇</v>
      </c>
      <c r="F281" s="167" t="str">
        <f>IFERROR(VLOOKUP(F279,祝日一覧!$A:$C,3,FALSE),"")</f>
        <v/>
      </c>
      <c r="G281" s="167" t="str">
        <f>IFERROR(VLOOKUP(G279,祝日一覧!$A:$C,3,FALSE),"")</f>
        <v/>
      </c>
      <c r="H281" s="167" t="str">
        <f>IFERROR(VLOOKUP(H279,祝日一覧!$A:$C,3,FALSE),"")</f>
        <v/>
      </c>
      <c r="I281" s="167" t="str">
        <f>IFERROR(VLOOKUP(I279,祝日一覧!$A:$C,3,FALSE),"")</f>
        <v/>
      </c>
      <c r="J281" s="167" t="str">
        <f>IFERROR(VLOOKUP(J279,祝日一覧!$A:$C,3,FALSE),"")</f>
        <v/>
      </c>
      <c r="K281" s="167" t="str">
        <f>IFERROR(VLOOKUP(K279,祝日一覧!$A:$C,3,FALSE),"")</f>
        <v/>
      </c>
      <c r="L281" s="167" t="str">
        <f>IFERROR(VLOOKUP(L279,祝日一覧!$A:$C,3,FALSE),"")</f>
        <v>成人の日</v>
      </c>
      <c r="M281" s="167" t="str">
        <f>IFERROR(VLOOKUP(M279,祝日一覧!$A:$C,3,FALSE),"")</f>
        <v/>
      </c>
      <c r="N281" s="167" t="str">
        <f>IFERROR(VLOOKUP(N279,祝日一覧!$A:$C,3,FALSE),"")</f>
        <v/>
      </c>
      <c r="O281" s="167" t="str">
        <f>IFERROR(VLOOKUP(O279,祝日一覧!$A:$C,3,FALSE),"")</f>
        <v/>
      </c>
      <c r="P281" s="167" t="str">
        <f>IFERROR(VLOOKUP(P279,祝日一覧!$A:$C,3,FALSE),"")</f>
        <v/>
      </c>
      <c r="Q281" s="167" t="str">
        <f>IFERROR(VLOOKUP(Q279,祝日一覧!$A:$C,3,FALSE),"")</f>
        <v/>
      </c>
      <c r="R281" s="167" t="str">
        <f>IFERROR(VLOOKUP(R279,祝日一覧!$A:$C,3,FALSE),"")</f>
        <v/>
      </c>
      <c r="S281" s="167" t="str">
        <f>IFERROR(VLOOKUP(S279,祝日一覧!$A:$C,3,FALSE),"")</f>
        <v/>
      </c>
      <c r="T281" s="167" t="str">
        <f>IFERROR(VLOOKUP(T279,祝日一覧!$A:$C,3,FALSE),"")</f>
        <v/>
      </c>
      <c r="U281" s="167" t="str">
        <f>IFERROR(VLOOKUP(U279,祝日一覧!$A:$C,3,FALSE),"")</f>
        <v/>
      </c>
      <c r="V281" s="167" t="str">
        <f>IFERROR(VLOOKUP(V279,祝日一覧!$A:$C,3,FALSE),"")</f>
        <v/>
      </c>
      <c r="W281" s="167" t="str">
        <f>IFERROR(VLOOKUP(W279,祝日一覧!$A:$C,3,FALSE),"")</f>
        <v/>
      </c>
      <c r="X281" s="167" t="str">
        <f>IFERROR(VLOOKUP(X279,祝日一覧!$A:$C,3,FALSE),"")</f>
        <v/>
      </c>
      <c r="Y281" s="167" t="str">
        <f>IFERROR(VLOOKUP(Y279,祝日一覧!$A:$C,3,FALSE),"")</f>
        <v/>
      </c>
      <c r="Z281" s="167" t="str">
        <f>IFERROR(VLOOKUP(Z279,祝日一覧!$A:$C,3,FALSE),"")</f>
        <v/>
      </c>
      <c r="AA281" s="167" t="str">
        <f>IFERROR(VLOOKUP(AA279,祝日一覧!$A:$C,3,FALSE),"")</f>
        <v/>
      </c>
      <c r="AB281" s="167" t="str">
        <f>IFERROR(VLOOKUP(AB279,祝日一覧!$A:$C,3,FALSE),"")</f>
        <v/>
      </c>
      <c r="AC281" s="167" t="str">
        <f>IFERROR(VLOOKUP(AC279,祝日一覧!$A:$C,3,FALSE),"")</f>
        <v/>
      </c>
      <c r="AD281" s="167" t="str">
        <f>IFERROR(VLOOKUP(AD279,祝日一覧!$A:$C,3,FALSE),"")</f>
        <v/>
      </c>
      <c r="AE281" s="167" t="str">
        <f>IFERROR(VLOOKUP(AE279,祝日一覧!$A:$C,3,FALSE),"")</f>
        <v/>
      </c>
      <c r="AF281" s="167" t="str">
        <f>IFERROR(VLOOKUP(AF279,祝日一覧!$A:$C,3,FALSE),"")</f>
        <v/>
      </c>
      <c r="AG281" s="168" t="str">
        <f>IFERROR(VLOOKUP(AG279,祝日一覧!$A:$C,3,FALSE),"")</f>
        <v/>
      </c>
      <c r="AH281" s="194"/>
      <c r="AI281" s="195"/>
      <c r="AJ281" s="195"/>
      <c r="AK281" s="195"/>
      <c r="AL281" s="196"/>
      <c r="AM281" s="177"/>
      <c r="AN281" s="178"/>
      <c r="AO281" s="179"/>
      <c r="AP281" s="181"/>
      <c r="AQ281" s="184"/>
      <c r="AR281" s="39" t="s">
        <v>84</v>
      </c>
      <c r="AS281" s="40" t="s">
        <v>84</v>
      </c>
      <c r="AT281" s="186"/>
      <c r="AU281" s="156"/>
      <c r="AV281" s="170"/>
      <c r="AW281" s="156"/>
      <c r="AX281" s="170"/>
      <c r="AY281" s="170"/>
      <c r="AZ281" s="170"/>
      <c r="BA281" s="170"/>
      <c r="BB281" s="170"/>
      <c r="BC281" s="125"/>
      <c r="BD281" s="174">
        <f ca="1">BC280-AS282</f>
        <v>10</v>
      </c>
      <c r="BE281" s="174">
        <f ca="1">BC280-AS284</f>
        <v>10</v>
      </c>
      <c r="BF281" s="125"/>
      <c r="BG281" s="125"/>
      <c r="BH281" s="172"/>
      <c r="BI281" s="173">
        <f>WEEKDAY(C277,3)</f>
        <v>5</v>
      </c>
      <c r="BJ281" s="125"/>
      <c r="BK281" s="125"/>
    </row>
    <row r="282" spans="1:63" ht="54" outlineLevel="1">
      <c r="A282" s="43"/>
      <c r="B282" s="169"/>
      <c r="C282" s="167"/>
      <c r="D282" s="167"/>
      <c r="E282" s="167"/>
      <c r="F282" s="167"/>
      <c r="G282" s="167"/>
      <c r="H282" s="167"/>
      <c r="I282" s="167"/>
      <c r="J282" s="167"/>
      <c r="K282" s="167"/>
      <c r="L282" s="167"/>
      <c r="M282" s="167"/>
      <c r="N282" s="167"/>
      <c r="O282" s="167"/>
      <c r="P282" s="167"/>
      <c r="Q282" s="167"/>
      <c r="R282" s="167"/>
      <c r="S282" s="167"/>
      <c r="T282" s="167"/>
      <c r="U282" s="167"/>
      <c r="V282" s="167"/>
      <c r="W282" s="167"/>
      <c r="X282" s="167"/>
      <c r="Y282" s="167"/>
      <c r="Z282" s="167"/>
      <c r="AA282" s="167"/>
      <c r="AB282" s="167"/>
      <c r="AC282" s="167"/>
      <c r="AD282" s="167"/>
      <c r="AE282" s="167"/>
      <c r="AF282" s="167"/>
      <c r="AG282" s="168"/>
      <c r="AH282" s="86" t="str">
        <f>IF($BI280=7,DBCS(1&amp;"日～"&amp;7&amp;"日"),DBCS("前"&amp;DAY(EOMONTH($C278-1,0))-6+$BI280&amp;"日～"&amp;$BI280&amp;"日"))</f>
        <v>前２７日～２日</v>
      </c>
      <c r="AI282" s="45" t="str">
        <f>DBCS($BI280+1&amp;"日～"&amp;$BI280+7&amp;"日")</f>
        <v>３日～９日</v>
      </c>
      <c r="AJ282" s="45" t="str">
        <f>DBCS($BI280+8&amp;"日～"&amp;$BI280+14&amp;"日")</f>
        <v>１０日～１６日</v>
      </c>
      <c r="AK282" s="45" t="str">
        <f>DBCS($BI280+15&amp;"日～"&amp;$BI280+21&amp;"日")</f>
        <v>１７日～２３日</v>
      </c>
      <c r="AL282" s="46" t="str">
        <f>IF(AND(BI280=7,BI283=0),"-",IF($BI285=3,"-",DBCS($BI280+22&amp;"日～"&amp;$BI280+28&amp;"日")))</f>
        <v>２４日～３０日</v>
      </c>
      <c r="AM282" s="177"/>
      <c r="AN282" s="178"/>
      <c r="AO282" s="179"/>
      <c r="AP282" s="182"/>
      <c r="AQ282" s="185"/>
      <c r="AR282" s="39">
        <f>COUNTIF(C283:AG284,"外")</f>
        <v>0</v>
      </c>
      <c r="AS282" s="40">
        <f ca="1">COUNTIF(OFFSET(C283,0,MAX(5-WEEKDAY(C278,3),0),1,MIN(7-WEEKDAY(C278,3),2)),"外")+COUNTIF(OFFSET(C283,0,MAX(5-WEEKDAY(C278,3),0)+7,1,2),"外")+COUNTIF(OFFSET(C283,0,MAX(5-WEEKDAY(C278,3),0)+14,1,2),"外")+COUNTIF(OFFSET(C283,0,MAX(5-WEEKDAY(C278,3),0)+21,1,2),"外")+IF(BI282-BI280&lt;27,0,COUNTIF(OFFSET(C283,0,BI280+26,1,MIN(7-BI283,2)),"外"))</f>
        <v>0</v>
      </c>
      <c r="AT282" s="186"/>
      <c r="AU282" s="156"/>
      <c r="AV282" s="170"/>
      <c r="AW282" s="156"/>
      <c r="AX282" s="170"/>
      <c r="AY282" s="170"/>
      <c r="AZ282" s="170"/>
      <c r="BA282" s="170"/>
      <c r="BB282" s="170"/>
      <c r="BC282" s="125"/>
      <c r="BD282" s="175"/>
      <c r="BE282" s="175"/>
      <c r="BF282" s="125"/>
      <c r="BG282" s="125"/>
      <c r="BH282" s="47" t="s">
        <v>109</v>
      </c>
      <c r="BI282" s="48">
        <f>DAY(EOMONTH(C278,0))</f>
        <v>31</v>
      </c>
      <c r="BJ282" s="125"/>
      <c r="BK282" s="125"/>
    </row>
    <row r="283" spans="1:63" ht="26.45" customHeight="1" outlineLevel="1">
      <c r="A283" s="52"/>
      <c r="B283" s="161" t="s">
        <v>88</v>
      </c>
      <c r="C283" s="123"/>
      <c r="D283" s="123"/>
      <c r="E283" s="123"/>
      <c r="F283" s="123"/>
      <c r="G283" s="123"/>
      <c r="H283" s="123"/>
      <c r="I283" s="123"/>
      <c r="J283" s="123"/>
      <c r="K283" s="123"/>
      <c r="L283" s="123"/>
      <c r="M283" s="123"/>
      <c r="N283" s="123"/>
      <c r="O283" s="123"/>
      <c r="P283" s="123"/>
      <c r="Q283" s="123"/>
      <c r="R283" s="123"/>
      <c r="S283" s="123"/>
      <c r="T283" s="123"/>
      <c r="U283" s="123"/>
      <c r="V283" s="123"/>
      <c r="W283" s="123"/>
      <c r="X283" s="123"/>
      <c r="Y283" s="123"/>
      <c r="Z283" s="123"/>
      <c r="AA283" s="123"/>
      <c r="AB283" s="123"/>
      <c r="AC283" s="123"/>
      <c r="AD283" s="123"/>
      <c r="AE283" s="123"/>
      <c r="AF283" s="123"/>
      <c r="AG283" s="143"/>
      <c r="AH283" s="53">
        <f ca="1">IF(BI280=7,COUNTIF(OFFSET($C283,0,0,1,$BI280),"○")+COUNTIF(OFFSET($C283,0,$BI280,1,7),"●"),COUNTIF(OFFSET($C283,0,0,1,$BI280),"○")+COUNTIF(OFFSET($C283,-10,DAY(EOMONTH(C278-1,0))-7+BI280,1,7-$BI280),"○")+COUNTIF(OFFSET(C283,0,BI280,1,7),"●"))</f>
        <v>0</v>
      </c>
      <c r="AI283" s="54">
        <f ca="1">COUNTIF(OFFSET($C283,0,$BI280,1,7),"○")+COUNTIF(OFFSET($C283,0,$BI280+7,1,7),"●")</f>
        <v>0</v>
      </c>
      <c r="AJ283" s="54">
        <f ca="1">COUNTIF(OFFSET($C283,0,$BI280+7,1,7),"○")+COUNTIF(OFFSET($C283,0,$BI280+14,1,7),"●")</f>
        <v>0</v>
      </c>
      <c r="AK283" s="54">
        <f ca="1">IF(BI285=3,COUNTIF(OFFSET($C283,0,$BI280+14,1,7),"○")+IFERROR(COUNTIF(OFFSET(C283,0,BI280+21,1,BI283),"●"),0)+COUNTIF(OFFSET(C283,10,0,1,7-BI283),"●"),COUNTIF(OFFSET($C283,0,$BI280+14,1,7),"○")+COUNTIF(OFFSET($C283,0,$BI280+21,1,7),"●"))</f>
        <v>0</v>
      </c>
      <c r="AL283" s="55">
        <f ca="1">IF((BI285+SIGN(BI280))&lt;5,"-",IF(BI283=0,COUNTIF(OFFSET(C283,0,BI280+21,1,7),"○")+COUNTIF(OFFSET(C283,10,0,1,7-BI283),"●"),COUNTIF(OFFSET(C283,0,BI280+21,1,7),"○")+COUNTIF(OFFSET(C283,0,BI280+28,1,BI283),"●")+COUNTIF(OFFSET(C283,10,1,7-BI283,),"●")))</f>
        <v>0</v>
      </c>
      <c r="AM283" s="145">
        <f>AY280</f>
        <v>0</v>
      </c>
      <c r="AN283" s="147">
        <f>IF(AU280=0,"対象外",AM283/AU280)</f>
        <v>0</v>
      </c>
      <c r="AO283" s="149" t="str">
        <f ca="1">IF(AU280=0,"対象外",IF(AM283/AU280&gt;=0.285,"達成",IF(AM283&gt;=BF283,"達成※","未")))</f>
        <v>未</v>
      </c>
      <c r="AP283" s="151">
        <f>AZ280</f>
        <v>38</v>
      </c>
      <c r="AQ283" s="153">
        <f>IFERROR(AP283/AV280,"")</f>
        <v>4.7322540473225407E-2</v>
      </c>
      <c r="AR283" s="39" t="s">
        <v>85</v>
      </c>
      <c r="AS283" s="40" t="s">
        <v>85</v>
      </c>
      <c r="AT283" s="186"/>
      <c r="AU283" s="156"/>
      <c r="AV283" s="170"/>
      <c r="AW283" s="156"/>
      <c r="AX283" s="170"/>
      <c r="AY283" s="170"/>
      <c r="AZ283" s="170"/>
      <c r="BA283" s="170"/>
      <c r="BB283" s="170"/>
      <c r="BC283" s="125"/>
      <c r="BD283" s="175"/>
      <c r="BE283" s="175"/>
      <c r="BF283" s="125" t="str">
        <f ca="1">IF(OR(BD281/AU280&lt;0.285,BD281=0),BD281,"-")</f>
        <v>-</v>
      </c>
      <c r="BG283" s="174" t="str">
        <f ca="1">IF(OR(BE281/AW280&lt;0.285,BE281=0),BE281,"-")</f>
        <v>-</v>
      </c>
      <c r="BH283" s="56" t="s">
        <v>110</v>
      </c>
      <c r="BI283" s="57">
        <f>MOD(BI282-BI280,7)</f>
        <v>1</v>
      </c>
      <c r="BJ283" s="125"/>
      <c r="BK283" s="125"/>
    </row>
    <row r="284" spans="1:63" ht="12.95" customHeight="1" outlineLevel="1">
      <c r="A284" s="52"/>
      <c r="B284" s="161"/>
      <c r="C284" s="123"/>
      <c r="D284" s="123"/>
      <c r="E284" s="123"/>
      <c r="F284" s="123"/>
      <c r="G284" s="123"/>
      <c r="H284" s="123"/>
      <c r="I284" s="123"/>
      <c r="J284" s="123"/>
      <c r="K284" s="123"/>
      <c r="L284" s="123"/>
      <c r="M284" s="123"/>
      <c r="N284" s="123"/>
      <c r="O284" s="123"/>
      <c r="P284" s="123"/>
      <c r="Q284" s="123"/>
      <c r="R284" s="123"/>
      <c r="S284" s="123"/>
      <c r="T284" s="123"/>
      <c r="U284" s="123"/>
      <c r="V284" s="123"/>
      <c r="W284" s="123"/>
      <c r="X284" s="123"/>
      <c r="Y284" s="123"/>
      <c r="Z284" s="123"/>
      <c r="AA284" s="123"/>
      <c r="AB284" s="123"/>
      <c r="AC284" s="123"/>
      <c r="AD284" s="123"/>
      <c r="AE284" s="123"/>
      <c r="AF284" s="123"/>
      <c r="AG284" s="143"/>
      <c r="AH284" s="58" t="str">
        <f ca="1">IF(BI280=1,
IF((2-COUNTIF(OFFSET(C283,0,0,1,1),"外")-COUNTIF(OFFSET(C283,-10,BI272-1),"外"))&lt;=AH283,"達成","未"),
IF((2-COUNTIF(OFFSET(C283,0,MAX(5-WEEKDAY(C278,3),0),1,2),"外"))&lt;=AH283,"達成","未"))</f>
        <v>未</v>
      </c>
      <c r="AI284" s="54" t="str">
        <f ca="1">IF((2-COUNTIF(OFFSET($C283,0,$BI280+5,1,2),"外"))&lt;=AI283,"達成","未")</f>
        <v>未</v>
      </c>
      <c r="AJ284" s="54" t="str">
        <f ca="1">IF((2-COUNTIF(OFFSET($C283,0,$BI280+12,1,2),"外"))&lt;=AJ283,"達成","未")</f>
        <v>未</v>
      </c>
      <c r="AK284" s="54" t="str">
        <f ca="1">IF((2-COUNTIF(OFFSET($C283,0,$BI280+19,1,2),"外"))&lt;=AK283,"達成","未")</f>
        <v>未</v>
      </c>
      <c r="AL284" s="55" t="str">
        <f ca="1">IF((BI285+SIGN(BI280))&lt;5,"-",IF((2-COUNTIF(OFFSET($C283,0,$BI280+26,1,2),"外"))&lt;=AL283,"達成","未"))</f>
        <v>未</v>
      </c>
      <c r="AM284" s="163"/>
      <c r="AN284" s="164"/>
      <c r="AO284" s="165"/>
      <c r="AP284" s="166"/>
      <c r="AQ284" s="187"/>
      <c r="AR284" s="188">
        <f>COUNTIF(C285:AG286,"外")</f>
        <v>0</v>
      </c>
      <c r="AS284" s="190">
        <f ca="1">COUNTIF(OFFSET(C285,0,MAX(5-WEEKDAY(C278,3),0),1,MIN(7-WEEKDAY(C278,3),2)),"外")+COUNTIF(OFFSET(C285,0,MAX(5-WEEKDAY(C278,3),0)+7,1,2),"外")+COUNTIF(OFFSET(C285,0,MAX(5-WEEKDAY(C278,3),0)+14,1,2),"外")+COUNTIF(OFFSET(C285,0,MAX(5-WEEKDAY(C278,3),0)+21,1,2),"外")+IF(BI282-BI280&lt;27,0,COUNTIF(OFFSET(C285,0,BI280+26,1,MIN(7-BI283,2)),"外"))</f>
        <v>0</v>
      </c>
      <c r="AT284" s="186"/>
      <c r="AU284" s="156"/>
      <c r="AV284" s="170"/>
      <c r="AW284" s="156"/>
      <c r="AX284" s="170"/>
      <c r="AY284" s="170"/>
      <c r="AZ284" s="170"/>
      <c r="BA284" s="170"/>
      <c r="BB284" s="170"/>
      <c r="BC284" s="125"/>
      <c r="BD284" s="175"/>
      <c r="BE284" s="175"/>
      <c r="BF284" s="125"/>
      <c r="BG284" s="175"/>
      <c r="BH284" s="59" t="s">
        <v>112</v>
      </c>
      <c r="BI284" s="57">
        <f>SIGN(BI280)+SIGN(BI283)+BI285</f>
        <v>6</v>
      </c>
      <c r="BJ284" s="125"/>
      <c r="BK284" s="125"/>
    </row>
    <row r="285" spans="1:63" ht="26.45" customHeight="1" outlineLevel="1">
      <c r="A285" s="52"/>
      <c r="B285" s="161" t="s">
        <v>137</v>
      </c>
      <c r="C285" s="123"/>
      <c r="D285" s="123"/>
      <c r="E285" s="123"/>
      <c r="F285" s="123"/>
      <c r="G285" s="123"/>
      <c r="H285" s="123"/>
      <c r="I285" s="123"/>
      <c r="J285" s="123"/>
      <c r="K285" s="123"/>
      <c r="L285" s="123"/>
      <c r="M285" s="123"/>
      <c r="N285" s="123"/>
      <c r="O285" s="123"/>
      <c r="P285" s="123"/>
      <c r="Q285" s="123"/>
      <c r="R285" s="123"/>
      <c r="S285" s="123"/>
      <c r="T285" s="123"/>
      <c r="U285" s="123"/>
      <c r="V285" s="123"/>
      <c r="W285" s="123"/>
      <c r="X285" s="123"/>
      <c r="Y285" s="123"/>
      <c r="Z285" s="123"/>
      <c r="AA285" s="123"/>
      <c r="AB285" s="123"/>
      <c r="AC285" s="123"/>
      <c r="AD285" s="123"/>
      <c r="AE285" s="123"/>
      <c r="AF285" s="123"/>
      <c r="AG285" s="143"/>
      <c r="AH285" s="53">
        <f ca="1">IF(BI280=7,COUNTIF(OFFSET($C285,0,0,1,$BI280),"○")+COUNTIF(OFFSET($C285,0,$BI280,1,7),"●"),COUNTIF(OFFSET($C285,0,0,1,$BI280),"○")+COUNTIF(OFFSET($C285,-10,DAY(EOMONTH(C278-1,0))-7+BI280,1,7-$BI280),"○")+COUNTIF(OFFSET(C285,0,BI280,1,7),"●"))</f>
        <v>0</v>
      </c>
      <c r="AI285" s="60">
        <f ca="1">COUNTIF(OFFSET($C285,0,$BI280,1,7),"○")+COUNTIF(OFFSET($C285,0,$BI280+7,1,7),"●")</f>
        <v>0</v>
      </c>
      <c r="AJ285" s="60">
        <f ca="1">COUNTIF(OFFSET($C285,0,$BI280+7,1,7),"○")+COUNTIF(OFFSET($C285,0,$BI280+14,1,7),"●")</f>
        <v>0</v>
      </c>
      <c r="AK285" s="60">
        <f ca="1">IF(BI285=3,COUNTIF(OFFSET($C285,0,$BI280+14,1,7),"○")+IFERROR(COUNTIF(OFFSET(C285,0,BI280+21,1,BI283),"●"),0)+COUNTIF(OFFSET(C285,10,0,1,7-BI283),"●"),COUNTIF(OFFSET($C285,0,$BI280+14,1,7),"○")+COUNTIF(OFFSET($C285,0,$BI280+21,1,7),"●"))</f>
        <v>0</v>
      </c>
      <c r="AL285" s="61">
        <f ca="1">IF((BI285+SIGN(BI280))&lt;5,"-",IF(BI283=0,COUNTIF(OFFSET(C285,0,BI280+21,1,7),"○")+COUNTIF(OFFSET(C285,10,0,1,7-BI283),"●"),COUNTIF(OFFSET(C285,0,BI280+21,1,7),"○")+COUNTIF(OFFSET(C285,0,BI280+28,1,BI283),"●")+COUNTIF(OFFSET(C285,10,1,7-BI283,),"●")))</f>
        <v>0</v>
      </c>
      <c r="AM285" s="145">
        <f>BA280</f>
        <v>0</v>
      </c>
      <c r="AN285" s="147">
        <f>IF(AW280=0,"対象外",AM285/AW280)</f>
        <v>0</v>
      </c>
      <c r="AO285" s="149" t="str">
        <f ca="1">IF(AW280=0,"対象外",IF(AM285/AW280&gt;=0.285,"達成",IF(AM285&gt;=BG283,"達成※","未")))</f>
        <v>未</v>
      </c>
      <c r="AP285" s="151">
        <f>BB280</f>
        <v>38</v>
      </c>
      <c r="AQ285" s="153">
        <f>IFERROR(AP285/AV280,"")</f>
        <v>4.7322540473225407E-2</v>
      </c>
      <c r="AR285" s="189"/>
      <c r="AS285" s="191"/>
      <c r="AT285" s="186"/>
      <c r="AU285" s="157"/>
      <c r="AV285" s="170"/>
      <c r="AW285" s="157"/>
      <c r="AX285" s="170"/>
      <c r="AY285" s="170"/>
      <c r="AZ285" s="170"/>
      <c r="BA285" s="170"/>
      <c r="BB285" s="170"/>
      <c r="BC285" s="125"/>
      <c r="BD285" s="176"/>
      <c r="BE285" s="176"/>
      <c r="BF285" s="125"/>
      <c r="BG285" s="176"/>
      <c r="BH285" s="63" t="s">
        <v>111</v>
      </c>
      <c r="BI285" s="64">
        <f>ROUNDDOWN((BI282-BI280)/7,0)</f>
        <v>4</v>
      </c>
      <c r="BJ285" s="125"/>
      <c r="BK285" s="125"/>
    </row>
    <row r="286" spans="1:63" ht="14.25" outlineLevel="1" thickBot="1">
      <c r="A286" s="52"/>
      <c r="B286" s="162"/>
      <c r="C286" s="142"/>
      <c r="D286" s="142"/>
      <c r="E286" s="142"/>
      <c r="F286" s="142"/>
      <c r="G286" s="142"/>
      <c r="H286" s="142"/>
      <c r="I286" s="142"/>
      <c r="J286" s="142"/>
      <c r="K286" s="142"/>
      <c r="L286" s="142"/>
      <c r="M286" s="142"/>
      <c r="N286" s="142"/>
      <c r="O286" s="142"/>
      <c r="P286" s="142"/>
      <c r="Q286" s="142"/>
      <c r="R286" s="142"/>
      <c r="S286" s="142"/>
      <c r="T286" s="142"/>
      <c r="U286" s="142"/>
      <c r="V286" s="142"/>
      <c r="W286" s="142"/>
      <c r="X286" s="142"/>
      <c r="Y286" s="142"/>
      <c r="Z286" s="142"/>
      <c r="AA286" s="142"/>
      <c r="AB286" s="142"/>
      <c r="AC286" s="142"/>
      <c r="AD286" s="142"/>
      <c r="AE286" s="142"/>
      <c r="AF286" s="142"/>
      <c r="AG286" s="144"/>
      <c r="AH286" s="77" t="str">
        <f ca="1">IF(BI280=1,
IF((2-COUNTIF(OFFSET(C285,0,0,1,1),"外")-COUNTIF(OFFSET(C285,-10,BI272-1),"外"))&lt;=AH285,"達成","未"),
IF((2-COUNTIF(OFFSET(C285,0,MAX(5-WEEKDAY(C278,3),0),1,2),"外"))&lt;=AH285,"達成","未"))</f>
        <v>未</v>
      </c>
      <c r="AI286" s="66" t="str">
        <f ca="1">IF((2-COUNTIF(OFFSET($C285,0,$BI280+5,1,2),"外"))&lt;=AI285,"達成","未")</f>
        <v>未</v>
      </c>
      <c r="AJ286" s="66" t="str">
        <f ca="1">IF((2-COUNTIF(OFFSET($C285,0,$BI280+12,1,2),"外"))&lt;=AJ285,"達成","未")</f>
        <v>未</v>
      </c>
      <c r="AK286" s="66" t="str">
        <f ca="1">IF((2-COUNTIF(OFFSET($C285,0,$BI280+19,1,2),"外"))&lt;=AK285,"達成","未")</f>
        <v>未</v>
      </c>
      <c r="AL286" s="67" t="str">
        <f ca="1">IF((BI285+SIGN(BI280))&lt;5,"-",IF((2-COUNTIF(OFFSET($C285,0,$BI280+26,1,2),"外"))&lt;=AL285,"達成","未"))</f>
        <v>未</v>
      </c>
      <c r="AM286" s="146"/>
      <c r="AN286" s="148"/>
      <c r="AO286" s="150"/>
      <c r="AP286" s="152"/>
      <c r="AQ286" s="154"/>
      <c r="AR286" s="68"/>
      <c r="AS286" s="68"/>
      <c r="AT286" s="22"/>
      <c r="AU286" s="22"/>
      <c r="AV286" s="22"/>
      <c r="AW286" s="22"/>
      <c r="AX286" s="22"/>
      <c r="AY286" s="22"/>
      <c r="AZ286" s="22"/>
      <c r="BA286" s="22"/>
      <c r="BB286" s="22"/>
      <c r="BC286" s="69"/>
      <c r="BD286" s="69"/>
      <c r="BE286" s="69"/>
      <c r="BF286" s="69"/>
      <c r="BG286" s="69"/>
      <c r="BH286" s="69"/>
      <c r="BI286" s="69"/>
      <c r="BJ286" s="69"/>
      <c r="BK286" s="18"/>
    </row>
    <row r="287" spans="1:63" ht="14.25" outlineLevel="1" thickBot="1">
      <c r="A287" s="12"/>
      <c r="B287" s="14"/>
      <c r="C287" s="14"/>
      <c r="D287" s="14"/>
      <c r="E287" s="14"/>
      <c r="F287" s="14"/>
      <c r="G287" s="14"/>
      <c r="H287" s="14"/>
      <c r="I287" s="14"/>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c r="AG287" s="14"/>
      <c r="AZ287" s="16"/>
      <c r="BA287" s="16"/>
      <c r="BB287" s="16"/>
    </row>
    <row r="288" spans="1:63" ht="12.95" customHeight="1" outlineLevel="1">
      <c r="A288" s="12"/>
      <c r="B288" s="29" t="s">
        <v>0</v>
      </c>
      <c r="C288" s="207">
        <f>DATE(YEAR(C278),MONTH(C278)+1,DAY(C278))</f>
        <v>46784</v>
      </c>
      <c r="D288" s="207"/>
      <c r="E288" s="207"/>
      <c r="F288" s="207"/>
      <c r="G288" s="207"/>
      <c r="H288" s="207"/>
      <c r="I288" s="207"/>
      <c r="J288" s="207"/>
      <c r="K288" s="207"/>
      <c r="L288" s="207"/>
      <c r="M288" s="207"/>
      <c r="N288" s="207"/>
      <c r="O288" s="207"/>
      <c r="P288" s="207"/>
      <c r="Q288" s="207"/>
      <c r="R288" s="207"/>
      <c r="S288" s="207"/>
      <c r="T288" s="207"/>
      <c r="U288" s="207"/>
      <c r="V288" s="207"/>
      <c r="W288" s="207"/>
      <c r="X288" s="207"/>
      <c r="Y288" s="207"/>
      <c r="Z288" s="207"/>
      <c r="AA288" s="207"/>
      <c r="AB288" s="207"/>
      <c r="AC288" s="207"/>
      <c r="AD288" s="207"/>
      <c r="AE288" s="207"/>
      <c r="AF288" s="207"/>
      <c r="AG288" s="208"/>
      <c r="AH288" s="256" t="s">
        <v>135</v>
      </c>
      <c r="AI288" s="257"/>
      <c r="AJ288" s="257"/>
      <c r="AK288" s="257"/>
      <c r="AL288" s="258"/>
      <c r="AM288" s="215" t="s">
        <v>50</v>
      </c>
      <c r="AN288" s="216"/>
      <c r="AO288" s="217"/>
      <c r="AP288" s="221" t="s">
        <v>11</v>
      </c>
      <c r="AQ288" s="222"/>
      <c r="AR288" s="199" t="s">
        <v>113</v>
      </c>
      <c r="AS288" s="202" t="s">
        <v>114</v>
      </c>
      <c r="AT288" s="205" t="s">
        <v>15</v>
      </c>
      <c r="AU288" s="155" t="s">
        <v>115</v>
      </c>
      <c r="AV288" s="197" t="s">
        <v>116</v>
      </c>
      <c r="AW288" s="155" t="s">
        <v>118</v>
      </c>
      <c r="AX288" s="197" t="s">
        <v>117</v>
      </c>
      <c r="AY288" s="155" t="s">
        <v>80</v>
      </c>
      <c r="AZ288" s="155" t="s">
        <v>81</v>
      </c>
      <c r="BA288" s="30" t="s">
        <v>82</v>
      </c>
      <c r="BB288" s="30" t="s">
        <v>83</v>
      </c>
      <c r="BC288" s="170" t="s">
        <v>52</v>
      </c>
      <c r="BD288" s="197" t="s">
        <v>119</v>
      </c>
      <c r="BE288" s="197" t="s">
        <v>120</v>
      </c>
      <c r="BF288" s="170" t="s">
        <v>121</v>
      </c>
      <c r="BG288" s="170" t="s">
        <v>122</v>
      </c>
      <c r="BH288" s="31"/>
      <c r="BI288" s="192" t="s">
        <v>100</v>
      </c>
      <c r="BJ288" s="170" t="s">
        <v>61</v>
      </c>
      <c r="BK288" s="125" t="s">
        <v>89</v>
      </c>
    </row>
    <row r="289" spans="1:63" outlineLevel="1">
      <c r="A289" s="12"/>
      <c r="B289" s="32" t="s">
        <v>1</v>
      </c>
      <c r="C289" s="33">
        <f>DATE(YEAR(C288),MONTH(C288),DAY(C288))</f>
        <v>46784</v>
      </c>
      <c r="D289" s="33">
        <f>IF(MONTH(DATE(YEAR(C289),MONTH(C289),DAY(C289)+1))=MONTH($C288),DATE(YEAR(C289),MONTH(C289),DAY(C289)+1),"")</f>
        <v>46785</v>
      </c>
      <c r="E289" s="33">
        <f t="shared" ref="E289:AG289" si="57">IF(MONTH(DATE(YEAR(D289),MONTH(D289),DAY(D289)+1))=MONTH($C288),DATE(YEAR(D289),MONTH(D289),DAY(D289)+1),"")</f>
        <v>46786</v>
      </c>
      <c r="F289" s="33">
        <f t="shared" si="57"/>
        <v>46787</v>
      </c>
      <c r="G289" s="33">
        <f t="shared" si="57"/>
        <v>46788</v>
      </c>
      <c r="H289" s="33">
        <f t="shared" si="57"/>
        <v>46789</v>
      </c>
      <c r="I289" s="33">
        <f t="shared" si="57"/>
        <v>46790</v>
      </c>
      <c r="J289" s="33">
        <f t="shared" si="57"/>
        <v>46791</v>
      </c>
      <c r="K289" s="33">
        <f t="shared" si="57"/>
        <v>46792</v>
      </c>
      <c r="L289" s="33">
        <f t="shared" si="57"/>
        <v>46793</v>
      </c>
      <c r="M289" s="33">
        <f t="shared" si="57"/>
        <v>46794</v>
      </c>
      <c r="N289" s="33">
        <f t="shared" si="57"/>
        <v>46795</v>
      </c>
      <c r="O289" s="33">
        <f t="shared" si="57"/>
        <v>46796</v>
      </c>
      <c r="P289" s="33">
        <f t="shared" si="57"/>
        <v>46797</v>
      </c>
      <c r="Q289" s="33">
        <f t="shared" si="57"/>
        <v>46798</v>
      </c>
      <c r="R289" s="33">
        <f t="shared" si="57"/>
        <v>46799</v>
      </c>
      <c r="S289" s="33">
        <f t="shared" si="57"/>
        <v>46800</v>
      </c>
      <c r="T289" s="33">
        <f t="shared" si="57"/>
        <v>46801</v>
      </c>
      <c r="U289" s="33">
        <f t="shared" si="57"/>
        <v>46802</v>
      </c>
      <c r="V289" s="33">
        <f t="shared" si="57"/>
        <v>46803</v>
      </c>
      <c r="W289" s="33">
        <f t="shared" si="57"/>
        <v>46804</v>
      </c>
      <c r="X289" s="33">
        <f t="shared" si="57"/>
        <v>46805</v>
      </c>
      <c r="Y289" s="33">
        <f t="shared" si="57"/>
        <v>46806</v>
      </c>
      <c r="Z289" s="33">
        <f t="shared" si="57"/>
        <v>46807</v>
      </c>
      <c r="AA289" s="33">
        <f t="shared" si="57"/>
        <v>46808</v>
      </c>
      <c r="AB289" s="33">
        <f t="shared" si="57"/>
        <v>46809</v>
      </c>
      <c r="AC289" s="33">
        <f t="shared" si="57"/>
        <v>46810</v>
      </c>
      <c r="AD289" s="33">
        <f t="shared" si="57"/>
        <v>46811</v>
      </c>
      <c r="AE289" s="33">
        <f t="shared" si="57"/>
        <v>46812</v>
      </c>
      <c r="AF289" s="33" t="str">
        <f t="shared" si="57"/>
        <v/>
      </c>
      <c r="AG289" s="74" t="e">
        <f t="shared" si="57"/>
        <v>#VALUE!</v>
      </c>
      <c r="AH289" s="259"/>
      <c r="AI289" s="260"/>
      <c r="AJ289" s="260"/>
      <c r="AK289" s="260"/>
      <c r="AL289" s="261"/>
      <c r="AM289" s="218"/>
      <c r="AN289" s="219"/>
      <c r="AO289" s="220"/>
      <c r="AP289" s="223"/>
      <c r="AQ289" s="224"/>
      <c r="AR289" s="200"/>
      <c r="AS289" s="203"/>
      <c r="AT289" s="206"/>
      <c r="AU289" s="157"/>
      <c r="AV289" s="137"/>
      <c r="AW289" s="157"/>
      <c r="AX289" s="137"/>
      <c r="AY289" s="157"/>
      <c r="AZ289" s="157"/>
      <c r="BA289" s="35" t="s">
        <v>78</v>
      </c>
      <c r="BB289" s="35" t="s">
        <v>79</v>
      </c>
      <c r="BC289" s="170"/>
      <c r="BD289" s="198"/>
      <c r="BE289" s="198"/>
      <c r="BF289" s="125"/>
      <c r="BG289" s="125"/>
      <c r="BH289" s="36"/>
      <c r="BI289" s="193"/>
      <c r="BJ289" s="170"/>
      <c r="BK289" s="125"/>
    </row>
    <row r="290" spans="1:63" ht="12.95" customHeight="1" outlineLevel="1">
      <c r="A290" s="12"/>
      <c r="B290" s="32" t="s">
        <v>2</v>
      </c>
      <c r="C290" s="37" t="str">
        <f t="shared" ref="C290:AG290" si="58">TEXT(C289,"aaa")</f>
        <v>火</v>
      </c>
      <c r="D290" s="37" t="str">
        <f t="shared" si="58"/>
        <v>水</v>
      </c>
      <c r="E290" s="37" t="str">
        <f t="shared" si="58"/>
        <v>木</v>
      </c>
      <c r="F290" s="37" t="str">
        <f t="shared" si="58"/>
        <v>金</v>
      </c>
      <c r="G290" s="37" t="str">
        <f t="shared" si="58"/>
        <v>土</v>
      </c>
      <c r="H290" s="37" t="str">
        <f t="shared" si="58"/>
        <v>日</v>
      </c>
      <c r="I290" s="37" t="str">
        <f t="shared" si="58"/>
        <v>月</v>
      </c>
      <c r="J290" s="37" t="str">
        <f t="shared" si="58"/>
        <v>火</v>
      </c>
      <c r="K290" s="37" t="str">
        <f t="shared" si="58"/>
        <v>水</v>
      </c>
      <c r="L290" s="37" t="str">
        <f t="shared" si="58"/>
        <v>木</v>
      </c>
      <c r="M290" s="37" t="str">
        <f t="shared" si="58"/>
        <v>金</v>
      </c>
      <c r="N290" s="37" t="str">
        <f t="shared" si="58"/>
        <v>土</v>
      </c>
      <c r="O290" s="37" t="str">
        <f t="shared" si="58"/>
        <v>日</v>
      </c>
      <c r="P290" s="37" t="str">
        <f t="shared" si="58"/>
        <v>月</v>
      </c>
      <c r="Q290" s="37" t="str">
        <f t="shared" si="58"/>
        <v>火</v>
      </c>
      <c r="R290" s="37" t="str">
        <f t="shared" si="58"/>
        <v>水</v>
      </c>
      <c r="S290" s="37" t="str">
        <f t="shared" si="58"/>
        <v>木</v>
      </c>
      <c r="T290" s="37" t="str">
        <f t="shared" si="58"/>
        <v>金</v>
      </c>
      <c r="U290" s="37" t="str">
        <f t="shared" si="58"/>
        <v>土</v>
      </c>
      <c r="V290" s="37" t="str">
        <f t="shared" si="58"/>
        <v>日</v>
      </c>
      <c r="W290" s="37" t="str">
        <f t="shared" si="58"/>
        <v>月</v>
      </c>
      <c r="X290" s="37" t="str">
        <f t="shared" si="58"/>
        <v>火</v>
      </c>
      <c r="Y290" s="37" t="str">
        <f t="shared" si="58"/>
        <v>水</v>
      </c>
      <c r="Z290" s="37" t="str">
        <f t="shared" si="58"/>
        <v>木</v>
      </c>
      <c r="AA290" s="37" t="str">
        <f t="shared" si="58"/>
        <v>金</v>
      </c>
      <c r="AB290" s="37" t="str">
        <f t="shared" si="58"/>
        <v>土</v>
      </c>
      <c r="AC290" s="37" t="str">
        <f t="shared" si="58"/>
        <v>日</v>
      </c>
      <c r="AD290" s="37" t="str">
        <f t="shared" si="58"/>
        <v>月</v>
      </c>
      <c r="AE290" s="37" t="str">
        <f t="shared" si="58"/>
        <v>火</v>
      </c>
      <c r="AF290" s="37" t="str">
        <f t="shared" si="58"/>
        <v/>
      </c>
      <c r="AG290" s="75" t="e">
        <f t="shared" si="58"/>
        <v>#VALUE!</v>
      </c>
      <c r="AH290" s="194" t="s">
        <v>90</v>
      </c>
      <c r="AI290" s="195" t="s">
        <v>91</v>
      </c>
      <c r="AJ290" s="195" t="s">
        <v>92</v>
      </c>
      <c r="AK290" s="195" t="s">
        <v>93</v>
      </c>
      <c r="AL290" s="196" t="s">
        <v>94</v>
      </c>
      <c r="AM290" s="177" t="s">
        <v>44</v>
      </c>
      <c r="AN290" s="178" t="s">
        <v>12</v>
      </c>
      <c r="AO290" s="179" t="s">
        <v>51</v>
      </c>
      <c r="AP290" s="180" t="s">
        <v>44</v>
      </c>
      <c r="AQ290" s="183" t="s">
        <v>13</v>
      </c>
      <c r="AR290" s="201"/>
      <c r="AS290" s="204"/>
      <c r="AT290" s="186">
        <f>COUNT(C289:AG289)</f>
        <v>29</v>
      </c>
      <c r="AU290" s="155">
        <f>AT290-AR292</f>
        <v>29</v>
      </c>
      <c r="AV290" s="170">
        <f>SUM(AU$8:AU293)</f>
        <v>832</v>
      </c>
      <c r="AW290" s="155">
        <f>AT290-AR294</f>
        <v>29</v>
      </c>
      <c r="AX290" s="170">
        <f>SUM(AW$8:AW293)</f>
        <v>832</v>
      </c>
      <c r="AY290" s="170">
        <f>COUNTIF(C293:AG293,"○")+COUNTIF(C293:AG293,"●")</f>
        <v>0</v>
      </c>
      <c r="AZ290" s="170">
        <f>SUM(AY$9:AY294)</f>
        <v>38</v>
      </c>
      <c r="BA290" s="170">
        <f>COUNTIF(C295:AG295,"○")+COUNTIF(C295:AG295,"●")</f>
        <v>0</v>
      </c>
      <c r="BB290" s="170">
        <f>SUM(BA$10:BA295)</f>
        <v>38</v>
      </c>
      <c r="BC290" s="125">
        <f>COUNTIF(C290:AG290,"土")+COUNTIF(C290:AG290,"日")</f>
        <v>8</v>
      </c>
      <c r="BD290" s="137"/>
      <c r="BE290" s="137"/>
      <c r="BF290" s="125" t="str">
        <f ca="1">IF(OR(BD291/AU290&lt;0.285,BD291=0),"特例","特例なし")</f>
        <v>特例</v>
      </c>
      <c r="BG290" s="125" t="str">
        <f ca="1">IF(OR(BE291/AW290&lt;0.285,BE291=0),"特例","特例なし")</f>
        <v>特例</v>
      </c>
      <c r="BH290" s="171" t="s">
        <v>108</v>
      </c>
      <c r="BI290" s="173">
        <f>ABS(IF(WEEKDAY(C288,3)=0,7,WEEKDAY(C288,3)-7))</f>
        <v>6</v>
      </c>
      <c r="BJ290" s="125">
        <f ca="1">IF($AO$340="計画",IF(AU290=0,1,IF(AO293="達成",1,IF(AO293="達成※",1,0))),IF(AW290=0,1,IF(AO295="達成",1,IF(AO295="達成※",1,0))))</f>
        <v>0</v>
      </c>
      <c r="BK290" s="125">
        <f ca="1">IF($AO$340="計画",IF(COUNTIF(AH294:AL294,"未")=0,1,0),IF(COUNTIF(AH296:AL296,"未")=0,1,0))</f>
        <v>0</v>
      </c>
    </row>
    <row r="291" spans="1:63" ht="28.5" outlineLevel="1">
      <c r="A291" s="12"/>
      <c r="B291" s="169" t="s">
        <v>3</v>
      </c>
      <c r="C291" s="167" t="str">
        <f>IFERROR(VLOOKUP(C289,祝日一覧!$A:$C,3,FALSE),"")</f>
        <v/>
      </c>
      <c r="D291" s="167" t="str">
        <f>IFERROR(VLOOKUP(D289,祝日一覧!$A:$C,3,FALSE),"")</f>
        <v/>
      </c>
      <c r="E291" s="167" t="str">
        <f>IFERROR(VLOOKUP(E289,祝日一覧!$A:$C,3,FALSE),"")</f>
        <v/>
      </c>
      <c r="F291" s="167" t="str">
        <f>IFERROR(VLOOKUP(F289,祝日一覧!$A:$C,3,FALSE),"")</f>
        <v/>
      </c>
      <c r="G291" s="167" t="str">
        <f>IFERROR(VLOOKUP(G289,祝日一覧!$A:$C,3,FALSE),"")</f>
        <v/>
      </c>
      <c r="H291" s="167" t="str">
        <f>IFERROR(VLOOKUP(H289,祝日一覧!$A:$C,3,FALSE),"")</f>
        <v/>
      </c>
      <c r="I291" s="167" t="str">
        <f>IFERROR(VLOOKUP(I289,祝日一覧!$A:$C,3,FALSE),"")</f>
        <v/>
      </c>
      <c r="J291" s="167" t="str">
        <f>IFERROR(VLOOKUP(J289,祝日一覧!$A:$C,3,FALSE),"")</f>
        <v/>
      </c>
      <c r="K291" s="167" t="str">
        <f>IFERROR(VLOOKUP(K289,祝日一覧!$A:$C,3,FALSE),"")</f>
        <v/>
      </c>
      <c r="L291" s="167" t="str">
        <f>IFERROR(VLOOKUP(L289,祝日一覧!$A:$C,3,FALSE),"")</f>
        <v/>
      </c>
      <c r="M291" s="167" t="str">
        <f>IFERROR(VLOOKUP(M289,祝日一覧!$A:$C,3,FALSE),"")</f>
        <v>建国記念の日</v>
      </c>
      <c r="N291" s="167" t="str">
        <f>IFERROR(VLOOKUP(N289,祝日一覧!$A:$C,3,FALSE),"")</f>
        <v/>
      </c>
      <c r="O291" s="167" t="str">
        <f>IFERROR(VLOOKUP(O289,祝日一覧!$A:$C,3,FALSE),"")</f>
        <v/>
      </c>
      <c r="P291" s="167" t="str">
        <f>IFERROR(VLOOKUP(P289,祝日一覧!$A:$C,3,FALSE),"")</f>
        <v/>
      </c>
      <c r="Q291" s="167" t="str">
        <f>IFERROR(VLOOKUP(Q289,祝日一覧!$A:$C,3,FALSE),"")</f>
        <v/>
      </c>
      <c r="R291" s="167" t="str">
        <f>IFERROR(VLOOKUP(R289,祝日一覧!$A:$C,3,FALSE),"")</f>
        <v/>
      </c>
      <c r="S291" s="167" t="str">
        <f>IFERROR(VLOOKUP(S289,祝日一覧!$A:$C,3,FALSE),"")</f>
        <v/>
      </c>
      <c r="T291" s="167" t="str">
        <f>IFERROR(VLOOKUP(T289,祝日一覧!$A:$C,3,FALSE),"")</f>
        <v/>
      </c>
      <c r="U291" s="167" t="str">
        <f>IFERROR(VLOOKUP(U289,祝日一覧!$A:$C,3,FALSE),"")</f>
        <v/>
      </c>
      <c r="V291" s="167" t="str">
        <f>IFERROR(VLOOKUP(V289,祝日一覧!$A:$C,3,FALSE),"")</f>
        <v/>
      </c>
      <c r="W291" s="167" t="str">
        <f>IFERROR(VLOOKUP(W289,祝日一覧!$A:$C,3,FALSE),"")</f>
        <v/>
      </c>
      <c r="X291" s="167" t="str">
        <f>IFERROR(VLOOKUP(X289,祝日一覧!$A:$C,3,FALSE),"")</f>
        <v/>
      </c>
      <c r="Y291" s="167" t="str">
        <f>IFERROR(VLOOKUP(Y289,祝日一覧!$A:$C,3,FALSE),"")</f>
        <v>天皇誕生日</v>
      </c>
      <c r="Z291" s="167" t="str">
        <f>IFERROR(VLOOKUP(Z289,祝日一覧!$A:$C,3,FALSE),"")</f>
        <v/>
      </c>
      <c r="AA291" s="167" t="str">
        <f>IFERROR(VLOOKUP(AA289,祝日一覧!$A:$C,3,FALSE),"")</f>
        <v/>
      </c>
      <c r="AB291" s="167" t="str">
        <f>IFERROR(VLOOKUP(AB289,祝日一覧!$A:$C,3,FALSE),"")</f>
        <v/>
      </c>
      <c r="AC291" s="167" t="str">
        <f>IFERROR(VLOOKUP(AC289,祝日一覧!$A:$C,3,FALSE),"")</f>
        <v/>
      </c>
      <c r="AD291" s="167" t="str">
        <f>IFERROR(VLOOKUP(AD289,祝日一覧!$A:$C,3,FALSE),"")</f>
        <v/>
      </c>
      <c r="AE291" s="167" t="str">
        <f>IFERROR(VLOOKUP(AE289,祝日一覧!$A:$C,3,FALSE),"")</f>
        <v/>
      </c>
      <c r="AF291" s="167" t="str">
        <f>IFERROR(VLOOKUP(AF289,祝日一覧!$A:$C,3,FALSE),"")</f>
        <v/>
      </c>
      <c r="AG291" s="168" t="str">
        <f>IFERROR(VLOOKUP(AG289,祝日一覧!$A:$C,3,FALSE),"")</f>
        <v/>
      </c>
      <c r="AH291" s="194"/>
      <c r="AI291" s="195"/>
      <c r="AJ291" s="195"/>
      <c r="AK291" s="195"/>
      <c r="AL291" s="196"/>
      <c r="AM291" s="177"/>
      <c r="AN291" s="178"/>
      <c r="AO291" s="179"/>
      <c r="AP291" s="181"/>
      <c r="AQ291" s="184"/>
      <c r="AR291" s="39" t="s">
        <v>84</v>
      </c>
      <c r="AS291" s="40" t="s">
        <v>84</v>
      </c>
      <c r="AT291" s="186"/>
      <c r="AU291" s="156"/>
      <c r="AV291" s="170"/>
      <c r="AW291" s="156"/>
      <c r="AX291" s="170"/>
      <c r="AY291" s="170"/>
      <c r="AZ291" s="170"/>
      <c r="BA291" s="170"/>
      <c r="BB291" s="170"/>
      <c r="BC291" s="125"/>
      <c r="BD291" s="174">
        <f ca="1">BC290-AS292</f>
        <v>8</v>
      </c>
      <c r="BE291" s="174">
        <f ca="1">BC290-AS294</f>
        <v>8</v>
      </c>
      <c r="BF291" s="125"/>
      <c r="BG291" s="125"/>
      <c r="BH291" s="172"/>
      <c r="BI291" s="173">
        <f>WEEKDAY(C287,3)</f>
        <v>5</v>
      </c>
      <c r="BJ291" s="125"/>
      <c r="BK291" s="125"/>
    </row>
    <row r="292" spans="1:63" ht="54" outlineLevel="1">
      <c r="A292" s="43"/>
      <c r="B292" s="169"/>
      <c r="C292" s="167"/>
      <c r="D292" s="167"/>
      <c r="E292" s="167"/>
      <c r="F292" s="167"/>
      <c r="G292" s="167"/>
      <c r="H292" s="167"/>
      <c r="I292" s="167"/>
      <c r="J292" s="167"/>
      <c r="K292" s="167"/>
      <c r="L292" s="167"/>
      <c r="M292" s="167"/>
      <c r="N292" s="167"/>
      <c r="O292" s="167"/>
      <c r="P292" s="167"/>
      <c r="Q292" s="167"/>
      <c r="R292" s="167"/>
      <c r="S292" s="167"/>
      <c r="T292" s="167"/>
      <c r="U292" s="167"/>
      <c r="V292" s="167"/>
      <c r="W292" s="167"/>
      <c r="X292" s="167"/>
      <c r="Y292" s="167"/>
      <c r="Z292" s="167"/>
      <c r="AA292" s="167"/>
      <c r="AB292" s="167"/>
      <c r="AC292" s="167"/>
      <c r="AD292" s="167"/>
      <c r="AE292" s="167"/>
      <c r="AF292" s="167"/>
      <c r="AG292" s="168"/>
      <c r="AH292" s="86" t="str">
        <f>IF($BI290=7,DBCS(1&amp;"日～"&amp;7&amp;"日"),DBCS("前"&amp;DAY(EOMONTH($C288-1,0))-6+$BI290&amp;"日～"&amp;$BI290&amp;"日"))</f>
        <v>前３１日～６日</v>
      </c>
      <c r="AI292" s="45" t="str">
        <f>DBCS($BI290+1&amp;"日～"&amp;$BI290+7&amp;"日")</f>
        <v>７日～１３日</v>
      </c>
      <c r="AJ292" s="45" t="str">
        <f>DBCS($BI290+8&amp;"日～"&amp;$BI290+14&amp;"日")</f>
        <v>１４日～２０日</v>
      </c>
      <c r="AK292" s="45" t="str">
        <f>DBCS($BI290+15&amp;"日～"&amp;$BI290+21&amp;"日")</f>
        <v>２１日～２７日</v>
      </c>
      <c r="AL292" s="46" t="str">
        <f>IF(AND(BI290=7,BI293=0),"-",IF($BI295=3,"-",DBCS($BI290+22&amp;"日～"&amp;$BI290+28&amp;"日")))</f>
        <v>-</v>
      </c>
      <c r="AM292" s="177"/>
      <c r="AN292" s="178"/>
      <c r="AO292" s="179"/>
      <c r="AP292" s="182"/>
      <c r="AQ292" s="185"/>
      <c r="AR292" s="39">
        <f>COUNTIF(C293:AG294,"外")</f>
        <v>0</v>
      </c>
      <c r="AS292" s="40">
        <f ca="1">COUNTIF(OFFSET(C293,0,MAX(5-WEEKDAY(C288,3),0),1,MIN(7-WEEKDAY(C288,3),2)),"外")+COUNTIF(OFFSET(C293,0,MAX(5-WEEKDAY(C288,3),0)+7,1,2),"外")+COUNTIF(OFFSET(C293,0,MAX(5-WEEKDAY(C288,3),0)+14,1,2),"外")+COUNTIF(OFFSET(C293,0,MAX(5-WEEKDAY(C288,3),0)+21,1,2),"外")+IF(BI292-BI290&lt;27,0,COUNTIF(OFFSET(C293,0,BI290+26,1,MIN(7-BI293,2)),"外"))</f>
        <v>0</v>
      </c>
      <c r="AT292" s="186"/>
      <c r="AU292" s="156"/>
      <c r="AV292" s="170"/>
      <c r="AW292" s="156"/>
      <c r="AX292" s="170"/>
      <c r="AY292" s="170"/>
      <c r="AZ292" s="170"/>
      <c r="BA292" s="170"/>
      <c r="BB292" s="170"/>
      <c r="BC292" s="125"/>
      <c r="BD292" s="175"/>
      <c r="BE292" s="175"/>
      <c r="BF292" s="125"/>
      <c r="BG292" s="125"/>
      <c r="BH292" s="47" t="s">
        <v>109</v>
      </c>
      <c r="BI292" s="48">
        <f>DAY(EOMONTH(C288,0))</f>
        <v>29</v>
      </c>
      <c r="BJ292" s="125"/>
      <c r="BK292" s="125"/>
    </row>
    <row r="293" spans="1:63" ht="26.45" customHeight="1" outlineLevel="1">
      <c r="A293" s="52"/>
      <c r="B293" s="161" t="s">
        <v>88</v>
      </c>
      <c r="C293" s="123"/>
      <c r="D293" s="123"/>
      <c r="E293" s="123"/>
      <c r="F293" s="123"/>
      <c r="G293" s="123"/>
      <c r="H293" s="123"/>
      <c r="I293" s="123"/>
      <c r="J293" s="123"/>
      <c r="K293" s="123"/>
      <c r="L293" s="123"/>
      <c r="M293" s="123"/>
      <c r="N293" s="123"/>
      <c r="O293" s="123"/>
      <c r="P293" s="123"/>
      <c r="Q293" s="123"/>
      <c r="R293" s="123"/>
      <c r="S293" s="123"/>
      <c r="T293" s="123"/>
      <c r="U293" s="123"/>
      <c r="V293" s="123"/>
      <c r="W293" s="123"/>
      <c r="X293" s="123"/>
      <c r="Y293" s="123"/>
      <c r="Z293" s="123"/>
      <c r="AA293" s="123"/>
      <c r="AB293" s="123"/>
      <c r="AC293" s="123"/>
      <c r="AD293" s="123"/>
      <c r="AE293" s="123"/>
      <c r="AF293" s="123"/>
      <c r="AG293" s="143"/>
      <c r="AH293" s="53">
        <f ca="1">IF(BI290=7,COUNTIF(OFFSET($C293,0,0,1,$BI290),"○")+COUNTIF(OFFSET($C293,0,$BI290,1,7),"●"),COUNTIF(OFFSET($C293,0,0,1,$BI290),"○")+COUNTIF(OFFSET($C293,-10,DAY(EOMONTH(C288-1,0))-7+BI290,1,7-$BI290),"○")+COUNTIF(OFFSET(C293,0,BI290,1,7),"●"))</f>
        <v>0</v>
      </c>
      <c r="AI293" s="54">
        <f ca="1">COUNTIF(OFFSET($C293,0,$BI290,1,7),"○")+COUNTIF(OFFSET($C293,0,$BI290+7,1,7),"●")</f>
        <v>0</v>
      </c>
      <c r="AJ293" s="54">
        <f ca="1">COUNTIF(OFFSET($C293,0,$BI290+7,1,7),"○")+COUNTIF(OFFSET($C293,0,$BI290+14,1,7),"●")</f>
        <v>0</v>
      </c>
      <c r="AK293" s="54">
        <f ca="1">IF(BI295=3,COUNTIF(OFFSET($C293,0,$BI290+14,1,7),"○")+IFERROR(COUNTIF(OFFSET(C293,0,BI290+21,1,BI293),"●"),0)+COUNTIF(OFFSET(C293,10,0,1,7-BI293),"●"),COUNTIF(OFFSET($C293,0,$BI290+14,1,7),"○")+COUNTIF(OFFSET($C293,0,$BI290+21,1,7),"●"))</f>
        <v>0</v>
      </c>
      <c r="AL293" s="55" t="str">
        <f ca="1">IF((BI295+SIGN(BI290))&lt;5,"-",IF(BI293=0,COUNTIF(OFFSET(C293,0,BI290+21,1,7),"○")+COUNTIF(OFFSET(C293,10,0,1,7-BI293),"●"),COUNTIF(OFFSET(C293,0,BI290+21,1,7),"○")+COUNTIF(OFFSET(C293,0,BI290+28,1,BI293),"●")+COUNTIF(OFFSET(C293,10,1,7-BI293,),"●")))</f>
        <v>-</v>
      </c>
      <c r="AM293" s="145">
        <f>AY290</f>
        <v>0</v>
      </c>
      <c r="AN293" s="147">
        <f>IF(AU290=0,"対象外",AM293/AU290)</f>
        <v>0</v>
      </c>
      <c r="AO293" s="149" t="str">
        <f ca="1">IF(AU290=0,"対象外",IF(AM293/AU290&gt;=0.285,"達成",IF(AM293&gt;=BF293,"達成※","未")))</f>
        <v>未</v>
      </c>
      <c r="AP293" s="151">
        <f>AZ290</f>
        <v>38</v>
      </c>
      <c r="AQ293" s="153">
        <f>IFERROR(AP293/AV290,"")</f>
        <v>4.567307692307692E-2</v>
      </c>
      <c r="AR293" s="39" t="s">
        <v>85</v>
      </c>
      <c r="AS293" s="40" t="s">
        <v>85</v>
      </c>
      <c r="AT293" s="186"/>
      <c r="AU293" s="156"/>
      <c r="AV293" s="170"/>
      <c r="AW293" s="156"/>
      <c r="AX293" s="170"/>
      <c r="AY293" s="170"/>
      <c r="AZ293" s="170"/>
      <c r="BA293" s="170"/>
      <c r="BB293" s="170"/>
      <c r="BC293" s="125"/>
      <c r="BD293" s="175"/>
      <c r="BE293" s="175"/>
      <c r="BF293" s="125">
        <f ca="1">IF(OR(BD291/AU290&lt;0.285,BD291=0),BD291,"-")</f>
        <v>8</v>
      </c>
      <c r="BG293" s="174">
        <f ca="1">IF(OR(BE291/AW290&lt;0.285,BE291=0),BE291,"-")</f>
        <v>8</v>
      </c>
      <c r="BH293" s="56" t="s">
        <v>110</v>
      </c>
      <c r="BI293" s="57">
        <f>MOD(BI292-BI290,7)</f>
        <v>2</v>
      </c>
      <c r="BJ293" s="125"/>
      <c r="BK293" s="125"/>
    </row>
    <row r="294" spans="1:63" ht="12.95" customHeight="1" outlineLevel="1">
      <c r="A294" s="52"/>
      <c r="B294" s="161"/>
      <c r="C294" s="123"/>
      <c r="D294" s="123"/>
      <c r="E294" s="123"/>
      <c r="F294" s="123"/>
      <c r="G294" s="123"/>
      <c r="H294" s="123"/>
      <c r="I294" s="123"/>
      <c r="J294" s="123"/>
      <c r="K294" s="123"/>
      <c r="L294" s="123"/>
      <c r="M294" s="123"/>
      <c r="N294" s="123"/>
      <c r="O294" s="123"/>
      <c r="P294" s="123"/>
      <c r="Q294" s="123"/>
      <c r="R294" s="123"/>
      <c r="S294" s="123"/>
      <c r="T294" s="123"/>
      <c r="U294" s="123"/>
      <c r="V294" s="123"/>
      <c r="W294" s="123"/>
      <c r="X294" s="123"/>
      <c r="Y294" s="123"/>
      <c r="Z294" s="123"/>
      <c r="AA294" s="123"/>
      <c r="AB294" s="123"/>
      <c r="AC294" s="123"/>
      <c r="AD294" s="123"/>
      <c r="AE294" s="123"/>
      <c r="AF294" s="123"/>
      <c r="AG294" s="143"/>
      <c r="AH294" s="58" t="str">
        <f ca="1">IF(BI290=1,
IF((2-COUNTIF(OFFSET(C293,0,0,1,1),"外")-COUNTIF(OFFSET(C293,-10,BI282-1),"外"))&lt;=AH293,"達成","未"),
IF((2-COUNTIF(OFFSET(C293,0,MAX(5-WEEKDAY(C288,3),0),1,2),"外"))&lt;=AH293,"達成","未"))</f>
        <v>未</v>
      </c>
      <c r="AI294" s="54" t="str">
        <f ca="1">IF((2-COUNTIF(OFFSET($C293,0,$BI290+5,1,2),"外"))&lt;=AI293,"達成","未")</f>
        <v>未</v>
      </c>
      <c r="AJ294" s="54" t="str">
        <f ca="1">IF((2-COUNTIF(OFFSET($C293,0,$BI290+12,1,2),"外"))&lt;=AJ293,"達成","未")</f>
        <v>未</v>
      </c>
      <c r="AK294" s="54" t="str">
        <f ca="1">IF((2-COUNTIF(OFFSET($C293,0,$BI290+19,1,2),"外"))&lt;=AK293,"達成","未")</f>
        <v>未</v>
      </c>
      <c r="AL294" s="55" t="str">
        <f ca="1">IF((BI295+SIGN(BI290))&lt;5,"-",IF((2-COUNTIF(OFFSET($C293,0,$BI290+26,1,2),"外"))&lt;=AL293,"達成","未"))</f>
        <v>-</v>
      </c>
      <c r="AM294" s="163"/>
      <c r="AN294" s="164"/>
      <c r="AO294" s="165"/>
      <c r="AP294" s="166"/>
      <c r="AQ294" s="187"/>
      <c r="AR294" s="188">
        <f>COUNTIF(C295:AG296,"外")</f>
        <v>0</v>
      </c>
      <c r="AS294" s="190">
        <f ca="1">COUNTIF(OFFSET(C295,0,MAX(5-WEEKDAY(C288,3),0),1,MIN(7-WEEKDAY(C288,3),2)),"外")+COUNTIF(OFFSET(C295,0,MAX(5-WEEKDAY(C288,3),0)+7,1,2),"外")+COUNTIF(OFFSET(C295,0,MAX(5-WEEKDAY(C288,3),0)+14,1,2),"外")+COUNTIF(OFFSET(C295,0,MAX(5-WEEKDAY(C288,3),0)+21,1,2),"外")+IF(BI292-BI290&lt;27,0,COUNTIF(OFFSET(C295,0,BI290+26,1,MIN(7-BI293,2)),"外"))</f>
        <v>0</v>
      </c>
      <c r="AT294" s="186"/>
      <c r="AU294" s="156"/>
      <c r="AV294" s="170"/>
      <c r="AW294" s="156"/>
      <c r="AX294" s="170"/>
      <c r="AY294" s="170"/>
      <c r="AZ294" s="170"/>
      <c r="BA294" s="170"/>
      <c r="BB294" s="170"/>
      <c r="BC294" s="125"/>
      <c r="BD294" s="175"/>
      <c r="BE294" s="175"/>
      <c r="BF294" s="125"/>
      <c r="BG294" s="175"/>
      <c r="BH294" s="59" t="s">
        <v>112</v>
      </c>
      <c r="BI294" s="57">
        <f>SIGN(BI290)+SIGN(BI293)+BI295</f>
        <v>5</v>
      </c>
      <c r="BJ294" s="125"/>
      <c r="BK294" s="125"/>
    </row>
    <row r="295" spans="1:63" ht="26.45" customHeight="1" outlineLevel="1">
      <c r="A295" s="52"/>
      <c r="B295" s="161" t="s">
        <v>137</v>
      </c>
      <c r="C295" s="123"/>
      <c r="D295" s="123"/>
      <c r="E295" s="123"/>
      <c r="F295" s="123"/>
      <c r="G295" s="123"/>
      <c r="H295" s="123"/>
      <c r="I295" s="123"/>
      <c r="J295" s="123"/>
      <c r="K295" s="123"/>
      <c r="L295" s="123"/>
      <c r="M295" s="123"/>
      <c r="N295" s="123"/>
      <c r="O295" s="123"/>
      <c r="P295" s="123"/>
      <c r="Q295" s="123"/>
      <c r="R295" s="123"/>
      <c r="S295" s="123"/>
      <c r="T295" s="123"/>
      <c r="U295" s="123"/>
      <c r="V295" s="123"/>
      <c r="W295" s="123"/>
      <c r="X295" s="123"/>
      <c r="Y295" s="123"/>
      <c r="Z295" s="123"/>
      <c r="AA295" s="123"/>
      <c r="AB295" s="123"/>
      <c r="AC295" s="123"/>
      <c r="AD295" s="123"/>
      <c r="AE295" s="123"/>
      <c r="AF295" s="123"/>
      <c r="AG295" s="143"/>
      <c r="AH295" s="53">
        <f ca="1">IF(BI290=7,COUNTIF(OFFSET($C295,0,0,1,$BI290),"○")+COUNTIF(OFFSET($C295,0,$BI290,1,7),"●"),COUNTIF(OFFSET($C295,0,0,1,$BI290),"○")+COUNTIF(OFFSET($C295,-10,DAY(EOMONTH(C288-1,0))-7+BI290,1,7-$BI290),"○")+COUNTIF(OFFSET(C295,0,BI290,1,7),"●"))</f>
        <v>0</v>
      </c>
      <c r="AI295" s="60">
        <f ca="1">COUNTIF(OFFSET($C295,0,$BI290,1,7),"○")+COUNTIF(OFFSET($C295,0,$BI290+7,1,7),"●")</f>
        <v>0</v>
      </c>
      <c r="AJ295" s="60">
        <f ca="1">COUNTIF(OFFSET($C295,0,$BI290+7,1,7),"○")+COUNTIF(OFFSET($C295,0,$BI290+14,1,7),"●")</f>
        <v>0</v>
      </c>
      <c r="AK295" s="60">
        <f ca="1">IF(BI295=3,COUNTIF(OFFSET($C295,0,$BI290+14,1,7),"○")+IFERROR(COUNTIF(OFFSET(C295,0,BI290+21,1,BI293),"●"),0)+COUNTIF(OFFSET(C295,10,0,1,7-BI293),"●"),COUNTIF(OFFSET($C295,0,$BI290+14,1,7),"○")+COUNTIF(OFFSET($C295,0,$BI290+21,1,7),"●"))</f>
        <v>0</v>
      </c>
      <c r="AL295" s="61" t="str">
        <f ca="1">IF((BI295+SIGN(BI290))&lt;5,"-",IF(BI293=0,COUNTIF(OFFSET(C295,0,BI290+21,1,7),"○")+COUNTIF(OFFSET(C295,10,0,1,7-BI293),"●"),COUNTIF(OFFSET(C295,0,BI290+21,1,7),"○")+COUNTIF(OFFSET(C295,0,BI290+28,1,BI293),"●")+COUNTIF(OFFSET(C295,10,1,7-BI293,),"●")))</f>
        <v>-</v>
      </c>
      <c r="AM295" s="145">
        <f>BA290</f>
        <v>0</v>
      </c>
      <c r="AN295" s="147">
        <f>IF(AW290=0,"対象外",AM295/AW290)</f>
        <v>0</v>
      </c>
      <c r="AO295" s="149" t="str">
        <f ca="1">IF(AW290=0,"対象外",IF(AM295/AW290&gt;=0.285,"達成",IF(AM295&gt;=BG293,"達成※","未")))</f>
        <v>未</v>
      </c>
      <c r="AP295" s="151">
        <f>BB290</f>
        <v>38</v>
      </c>
      <c r="AQ295" s="153">
        <f>IFERROR(AP295/AV290,"")</f>
        <v>4.567307692307692E-2</v>
      </c>
      <c r="AR295" s="189"/>
      <c r="AS295" s="191"/>
      <c r="AT295" s="186"/>
      <c r="AU295" s="157"/>
      <c r="AV295" s="170"/>
      <c r="AW295" s="157"/>
      <c r="AX295" s="170"/>
      <c r="AY295" s="170"/>
      <c r="AZ295" s="170"/>
      <c r="BA295" s="170"/>
      <c r="BB295" s="170"/>
      <c r="BC295" s="125"/>
      <c r="BD295" s="176"/>
      <c r="BE295" s="176"/>
      <c r="BF295" s="125"/>
      <c r="BG295" s="176"/>
      <c r="BH295" s="63" t="s">
        <v>111</v>
      </c>
      <c r="BI295" s="64">
        <f>ROUNDDOWN((BI292-BI290)/7,0)</f>
        <v>3</v>
      </c>
      <c r="BJ295" s="125"/>
      <c r="BK295" s="125"/>
    </row>
    <row r="296" spans="1:63" ht="14.25" outlineLevel="1" thickBot="1">
      <c r="A296" s="52"/>
      <c r="B296" s="162"/>
      <c r="C296" s="142"/>
      <c r="D296" s="142"/>
      <c r="E296" s="142"/>
      <c r="F296" s="142"/>
      <c r="G296" s="142"/>
      <c r="H296" s="142"/>
      <c r="I296" s="142"/>
      <c r="J296" s="142"/>
      <c r="K296" s="142"/>
      <c r="L296" s="142"/>
      <c r="M296" s="142"/>
      <c r="N296" s="142"/>
      <c r="O296" s="142"/>
      <c r="P296" s="142"/>
      <c r="Q296" s="142"/>
      <c r="R296" s="142"/>
      <c r="S296" s="142"/>
      <c r="T296" s="142"/>
      <c r="U296" s="142"/>
      <c r="V296" s="142"/>
      <c r="W296" s="142"/>
      <c r="X296" s="142"/>
      <c r="Y296" s="142"/>
      <c r="Z296" s="142"/>
      <c r="AA296" s="142"/>
      <c r="AB296" s="142"/>
      <c r="AC296" s="142"/>
      <c r="AD296" s="142"/>
      <c r="AE296" s="142"/>
      <c r="AF296" s="142"/>
      <c r="AG296" s="144"/>
      <c r="AH296" s="77" t="str">
        <f ca="1">IF(BI290=1,
IF((2-COUNTIF(OFFSET(C295,0,0,1,1),"外")-COUNTIF(OFFSET(C295,-10,BI282-1),"外"))&lt;=AH295,"達成","未"),
IF((2-COUNTIF(OFFSET(C295,0,MAX(5-WEEKDAY(C288,3),0),1,2),"外"))&lt;=AH295,"達成","未"))</f>
        <v>未</v>
      </c>
      <c r="AI296" s="66" t="str">
        <f ca="1">IF((2-COUNTIF(OFFSET($C295,0,$BI290+5,1,2),"外"))&lt;=AI295,"達成","未")</f>
        <v>未</v>
      </c>
      <c r="AJ296" s="66" t="str">
        <f ca="1">IF((2-COUNTIF(OFFSET($C295,0,$BI290+12,1,2),"外"))&lt;=AJ295,"達成","未")</f>
        <v>未</v>
      </c>
      <c r="AK296" s="66" t="str">
        <f ca="1">IF((2-COUNTIF(OFFSET($C295,0,$BI290+19,1,2),"外"))&lt;=AK295,"達成","未")</f>
        <v>未</v>
      </c>
      <c r="AL296" s="67" t="str">
        <f ca="1">IF((BI295+SIGN(BI290))&lt;5,"-",IF((2-COUNTIF(OFFSET($C295,0,$BI290+26,1,2),"外"))&lt;=AL295,"達成","未"))</f>
        <v>-</v>
      </c>
      <c r="AM296" s="146"/>
      <c r="AN296" s="148"/>
      <c r="AO296" s="150"/>
      <c r="AP296" s="152"/>
      <c r="AQ296" s="154"/>
      <c r="AR296" s="68"/>
      <c r="AS296" s="68"/>
      <c r="AT296" s="22"/>
      <c r="AU296" s="22"/>
      <c r="AV296" s="22"/>
      <c r="AW296" s="22"/>
      <c r="AX296" s="22"/>
      <c r="AY296" s="22"/>
      <c r="AZ296" s="22"/>
      <c r="BA296" s="22"/>
      <c r="BB296" s="22"/>
      <c r="BC296" s="69"/>
      <c r="BD296" s="69"/>
      <c r="BE296" s="69"/>
      <c r="BF296" s="69"/>
      <c r="BG296" s="69"/>
      <c r="BH296" s="69"/>
      <c r="BI296" s="69"/>
      <c r="BJ296" s="69"/>
      <c r="BK296" s="18"/>
    </row>
    <row r="297" spans="1:63" ht="14.25" outlineLevel="1" thickBot="1">
      <c r="A297" s="12"/>
      <c r="B297" s="14"/>
      <c r="C297" s="14"/>
      <c r="D297" s="14"/>
      <c r="E297" s="14"/>
      <c r="F297" s="14"/>
      <c r="G297" s="14"/>
      <c r="H297" s="14"/>
      <c r="I297" s="14"/>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c r="AG297" s="14"/>
      <c r="AZ297" s="16"/>
      <c r="BA297" s="16"/>
      <c r="BB297" s="16"/>
    </row>
    <row r="298" spans="1:63" ht="12.95" customHeight="1" outlineLevel="1">
      <c r="A298" s="12"/>
      <c r="B298" s="29" t="s">
        <v>0</v>
      </c>
      <c r="C298" s="207">
        <f>DATE(YEAR(C288),MONTH(C288)+1,DAY(C288))</f>
        <v>46813</v>
      </c>
      <c r="D298" s="207"/>
      <c r="E298" s="207"/>
      <c r="F298" s="207"/>
      <c r="G298" s="207"/>
      <c r="H298" s="207"/>
      <c r="I298" s="207"/>
      <c r="J298" s="207"/>
      <c r="K298" s="207"/>
      <c r="L298" s="207"/>
      <c r="M298" s="207"/>
      <c r="N298" s="207"/>
      <c r="O298" s="207"/>
      <c r="P298" s="207"/>
      <c r="Q298" s="207"/>
      <c r="R298" s="207"/>
      <c r="S298" s="207"/>
      <c r="T298" s="207"/>
      <c r="U298" s="207"/>
      <c r="V298" s="207"/>
      <c r="W298" s="207"/>
      <c r="X298" s="207"/>
      <c r="Y298" s="207"/>
      <c r="Z298" s="207"/>
      <c r="AA298" s="207"/>
      <c r="AB298" s="207"/>
      <c r="AC298" s="207"/>
      <c r="AD298" s="207"/>
      <c r="AE298" s="207"/>
      <c r="AF298" s="207"/>
      <c r="AG298" s="229"/>
      <c r="AH298" s="256" t="s">
        <v>135</v>
      </c>
      <c r="AI298" s="257"/>
      <c r="AJ298" s="257"/>
      <c r="AK298" s="257"/>
      <c r="AL298" s="258"/>
      <c r="AM298" s="215" t="s">
        <v>50</v>
      </c>
      <c r="AN298" s="216"/>
      <c r="AO298" s="217"/>
      <c r="AP298" s="221" t="s">
        <v>11</v>
      </c>
      <c r="AQ298" s="222"/>
      <c r="AR298" s="199" t="s">
        <v>113</v>
      </c>
      <c r="AS298" s="202" t="s">
        <v>114</v>
      </c>
      <c r="AT298" s="205" t="s">
        <v>15</v>
      </c>
      <c r="AU298" s="155" t="s">
        <v>115</v>
      </c>
      <c r="AV298" s="197" t="s">
        <v>116</v>
      </c>
      <c r="AW298" s="155" t="s">
        <v>118</v>
      </c>
      <c r="AX298" s="197" t="s">
        <v>117</v>
      </c>
      <c r="AY298" s="155" t="s">
        <v>80</v>
      </c>
      <c r="AZ298" s="155" t="s">
        <v>81</v>
      </c>
      <c r="BA298" s="30" t="s">
        <v>82</v>
      </c>
      <c r="BB298" s="30" t="s">
        <v>83</v>
      </c>
      <c r="BC298" s="170" t="s">
        <v>52</v>
      </c>
      <c r="BD298" s="197" t="s">
        <v>119</v>
      </c>
      <c r="BE298" s="197" t="s">
        <v>120</v>
      </c>
      <c r="BF298" s="170" t="s">
        <v>121</v>
      </c>
      <c r="BG298" s="170" t="s">
        <v>122</v>
      </c>
      <c r="BH298" s="31"/>
      <c r="BI298" s="192" t="s">
        <v>100</v>
      </c>
      <c r="BJ298" s="170" t="s">
        <v>61</v>
      </c>
      <c r="BK298" s="125" t="s">
        <v>89</v>
      </c>
    </row>
    <row r="299" spans="1:63" outlineLevel="1">
      <c r="A299" s="12"/>
      <c r="B299" s="32" t="s">
        <v>1</v>
      </c>
      <c r="C299" s="33">
        <f>DATE(YEAR(C298),MONTH(C298),DAY(C298))</f>
        <v>46813</v>
      </c>
      <c r="D299" s="33">
        <f>IF(MONTH(DATE(YEAR(C299),MONTH(C299),DAY(C299)+1))=MONTH($C298),DATE(YEAR(C299),MONTH(C299),DAY(C299)+1),"")</f>
        <v>46814</v>
      </c>
      <c r="E299" s="33">
        <f t="shared" ref="E299:AG299" si="59">IF(MONTH(DATE(YEAR(D299),MONTH(D299),DAY(D299)+1))=MONTH($C298),DATE(YEAR(D299),MONTH(D299),DAY(D299)+1),"")</f>
        <v>46815</v>
      </c>
      <c r="F299" s="33">
        <f t="shared" si="59"/>
        <v>46816</v>
      </c>
      <c r="G299" s="33">
        <f t="shared" si="59"/>
        <v>46817</v>
      </c>
      <c r="H299" s="33">
        <f t="shared" si="59"/>
        <v>46818</v>
      </c>
      <c r="I299" s="33">
        <f t="shared" si="59"/>
        <v>46819</v>
      </c>
      <c r="J299" s="33">
        <f t="shared" si="59"/>
        <v>46820</v>
      </c>
      <c r="K299" s="33">
        <f t="shared" si="59"/>
        <v>46821</v>
      </c>
      <c r="L299" s="33">
        <f t="shared" si="59"/>
        <v>46822</v>
      </c>
      <c r="M299" s="33">
        <f t="shared" si="59"/>
        <v>46823</v>
      </c>
      <c r="N299" s="33">
        <f t="shared" si="59"/>
        <v>46824</v>
      </c>
      <c r="O299" s="33">
        <f t="shared" si="59"/>
        <v>46825</v>
      </c>
      <c r="P299" s="33">
        <f t="shared" si="59"/>
        <v>46826</v>
      </c>
      <c r="Q299" s="33">
        <f t="shared" si="59"/>
        <v>46827</v>
      </c>
      <c r="R299" s="33">
        <f t="shared" si="59"/>
        <v>46828</v>
      </c>
      <c r="S299" s="33">
        <f t="shared" si="59"/>
        <v>46829</v>
      </c>
      <c r="T299" s="33">
        <f t="shared" si="59"/>
        <v>46830</v>
      </c>
      <c r="U299" s="33">
        <f t="shared" si="59"/>
        <v>46831</v>
      </c>
      <c r="V299" s="33">
        <f t="shared" si="59"/>
        <v>46832</v>
      </c>
      <c r="W299" s="33">
        <f t="shared" si="59"/>
        <v>46833</v>
      </c>
      <c r="X299" s="33">
        <f t="shared" si="59"/>
        <v>46834</v>
      </c>
      <c r="Y299" s="33">
        <f t="shared" si="59"/>
        <v>46835</v>
      </c>
      <c r="Z299" s="33">
        <f t="shared" si="59"/>
        <v>46836</v>
      </c>
      <c r="AA299" s="33">
        <f t="shared" si="59"/>
        <v>46837</v>
      </c>
      <c r="AB299" s="33">
        <f t="shared" si="59"/>
        <v>46838</v>
      </c>
      <c r="AC299" s="33">
        <f t="shared" si="59"/>
        <v>46839</v>
      </c>
      <c r="AD299" s="33">
        <f t="shared" si="59"/>
        <v>46840</v>
      </c>
      <c r="AE299" s="33">
        <f t="shared" si="59"/>
        <v>46841</v>
      </c>
      <c r="AF299" s="33">
        <f t="shared" si="59"/>
        <v>46842</v>
      </c>
      <c r="AG299" s="34">
        <f t="shared" si="59"/>
        <v>46843</v>
      </c>
      <c r="AH299" s="259"/>
      <c r="AI299" s="260"/>
      <c r="AJ299" s="260"/>
      <c r="AK299" s="260"/>
      <c r="AL299" s="261"/>
      <c r="AM299" s="218"/>
      <c r="AN299" s="219"/>
      <c r="AO299" s="220"/>
      <c r="AP299" s="223"/>
      <c r="AQ299" s="224"/>
      <c r="AR299" s="200"/>
      <c r="AS299" s="203"/>
      <c r="AT299" s="206"/>
      <c r="AU299" s="157"/>
      <c r="AV299" s="137"/>
      <c r="AW299" s="157"/>
      <c r="AX299" s="137"/>
      <c r="AY299" s="157"/>
      <c r="AZ299" s="157"/>
      <c r="BA299" s="35" t="s">
        <v>78</v>
      </c>
      <c r="BB299" s="35" t="s">
        <v>79</v>
      </c>
      <c r="BC299" s="170"/>
      <c r="BD299" s="198"/>
      <c r="BE299" s="198"/>
      <c r="BF299" s="125"/>
      <c r="BG299" s="125"/>
      <c r="BH299" s="36"/>
      <c r="BI299" s="193"/>
      <c r="BJ299" s="170"/>
      <c r="BK299" s="125"/>
    </row>
    <row r="300" spans="1:63" ht="12.95" customHeight="1" outlineLevel="1">
      <c r="A300" s="12"/>
      <c r="B300" s="32" t="s">
        <v>2</v>
      </c>
      <c r="C300" s="37" t="str">
        <f t="shared" ref="C300:AG300" si="60">TEXT(C299,"aaa")</f>
        <v>水</v>
      </c>
      <c r="D300" s="37" t="str">
        <f t="shared" si="60"/>
        <v>木</v>
      </c>
      <c r="E300" s="37" t="str">
        <f t="shared" si="60"/>
        <v>金</v>
      </c>
      <c r="F300" s="37" t="str">
        <f t="shared" si="60"/>
        <v>土</v>
      </c>
      <c r="G300" s="37" t="str">
        <f t="shared" si="60"/>
        <v>日</v>
      </c>
      <c r="H300" s="37" t="str">
        <f t="shared" si="60"/>
        <v>月</v>
      </c>
      <c r="I300" s="37" t="str">
        <f t="shared" si="60"/>
        <v>火</v>
      </c>
      <c r="J300" s="37" t="str">
        <f t="shared" si="60"/>
        <v>水</v>
      </c>
      <c r="K300" s="37" t="str">
        <f t="shared" si="60"/>
        <v>木</v>
      </c>
      <c r="L300" s="37" t="str">
        <f t="shared" si="60"/>
        <v>金</v>
      </c>
      <c r="M300" s="37" t="str">
        <f t="shared" si="60"/>
        <v>土</v>
      </c>
      <c r="N300" s="37" t="str">
        <f t="shared" si="60"/>
        <v>日</v>
      </c>
      <c r="O300" s="37" t="str">
        <f t="shared" si="60"/>
        <v>月</v>
      </c>
      <c r="P300" s="37" t="str">
        <f t="shared" si="60"/>
        <v>火</v>
      </c>
      <c r="Q300" s="37" t="str">
        <f t="shared" si="60"/>
        <v>水</v>
      </c>
      <c r="R300" s="37" t="str">
        <f t="shared" si="60"/>
        <v>木</v>
      </c>
      <c r="S300" s="37" t="str">
        <f t="shared" si="60"/>
        <v>金</v>
      </c>
      <c r="T300" s="37" t="str">
        <f t="shared" si="60"/>
        <v>土</v>
      </c>
      <c r="U300" s="37" t="str">
        <f t="shared" si="60"/>
        <v>日</v>
      </c>
      <c r="V300" s="37" t="str">
        <f t="shared" si="60"/>
        <v>月</v>
      </c>
      <c r="W300" s="37" t="str">
        <f t="shared" si="60"/>
        <v>火</v>
      </c>
      <c r="X300" s="37" t="str">
        <f t="shared" si="60"/>
        <v>水</v>
      </c>
      <c r="Y300" s="37" t="str">
        <f t="shared" si="60"/>
        <v>木</v>
      </c>
      <c r="Z300" s="37" t="str">
        <f t="shared" si="60"/>
        <v>金</v>
      </c>
      <c r="AA300" s="37" t="str">
        <f t="shared" si="60"/>
        <v>土</v>
      </c>
      <c r="AB300" s="37" t="str">
        <f t="shared" si="60"/>
        <v>日</v>
      </c>
      <c r="AC300" s="37" t="str">
        <f t="shared" si="60"/>
        <v>月</v>
      </c>
      <c r="AD300" s="37" t="str">
        <f t="shared" si="60"/>
        <v>火</v>
      </c>
      <c r="AE300" s="37" t="str">
        <f t="shared" si="60"/>
        <v>水</v>
      </c>
      <c r="AF300" s="37" t="str">
        <f t="shared" si="60"/>
        <v>木</v>
      </c>
      <c r="AG300" s="38" t="str">
        <f t="shared" si="60"/>
        <v>金</v>
      </c>
      <c r="AH300" s="228" t="s">
        <v>90</v>
      </c>
      <c r="AI300" s="195" t="s">
        <v>91</v>
      </c>
      <c r="AJ300" s="195" t="s">
        <v>92</v>
      </c>
      <c r="AK300" s="195" t="s">
        <v>93</v>
      </c>
      <c r="AL300" s="196" t="s">
        <v>94</v>
      </c>
      <c r="AM300" s="177" t="s">
        <v>44</v>
      </c>
      <c r="AN300" s="178" t="s">
        <v>12</v>
      </c>
      <c r="AO300" s="179" t="s">
        <v>51</v>
      </c>
      <c r="AP300" s="180" t="s">
        <v>44</v>
      </c>
      <c r="AQ300" s="183" t="s">
        <v>13</v>
      </c>
      <c r="AR300" s="201"/>
      <c r="AS300" s="204"/>
      <c r="AT300" s="186">
        <f>COUNT(C299:AG299)</f>
        <v>31</v>
      </c>
      <c r="AU300" s="155">
        <f>AT300-AR302</f>
        <v>31</v>
      </c>
      <c r="AV300" s="170">
        <f>SUM(AU$8:AU303)</f>
        <v>863</v>
      </c>
      <c r="AW300" s="155">
        <f>AT300-AR304</f>
        <v>31</v>
      </c>
      <c r="AX300" s="170">
        <f>SUM(AW$8:AW303)</f>
        <v>863</v>
      </c>
      <c r="AY300" s="170">
        <f>COUNTIF(C303:AG303,"○")+COUNTIF(C303:AG303,"●")</f>
        <v>0</v>
      </c>
      <c r="AZ300" s="170">
        <f>SUM(AY$9:AY304)</f>
        <v>38</v>
      </c>
      <c r="BA300" s="170">
        <f>COUNTIF(C305:AG305,"○")+COUNTIF(C305:AG305,"●")</f>
        <v>0</v>
      </c>
      <c r="BB300" s="170">
        <f>SUM(BA$10:BA305)</f>
        <v>38</v>
      </c>
      <c r="BC300" s="125">
        <f>COUNTIF(C300:AG300,"土")+COUNTIF(C300:AG300,"日")</f>
        <v>8</v>
      </c>
      <c r="BD300" s="137"/>
      <c r="BE300" s="137"/>
      <c r="BF300" s="125" t="str">
        <f ca="1">IF(OR(BD301/AU300&lt;0.285,BD301=0),"特例","特例なし")</f>
        <v>特例</v>
      </c>
      <c r="BG300" s="125" t="str">
        <f ca="1">IF(OR(BE301/AW300&lt;0.285,BE301=0),"特例","特例なし")</f>
        <v>特例</v>
      </c>
      <c r="BH300" s="171" t="s">
        <v>108</v>
      </c>
      <c r="BI300" s="173">
        <f>ABS(IF(WEEKDAY(C298,3)=0,7,WEEKDAY(C298,3)-7))</f>
        <v>5</v>
      </c>
      <c r="BJ300" s="125">
        <f ca="1">IF($AO$340="計画",IF(AU300=0,1,IF(AO303="達成",1,IF(AO303="達成※",1,0))),IF(AW300=0,1,IF(AO305="達成",1,IF(AO305="達成※",1,0))))</f>
        <v>0</v>
      </c>
      <c r="BK300" s="125">
        <f ca="1">IF($AO$340="計画",IF(COUNTIF(AH304:AL304,"未")=0,1,0),IF(COUNTIF(AH306:AL306,"未")=0,1,0))</f>
        <v>0</v>
      </c>
    </row>
    <row r="301" spans="1:63" ht="28.5" outlineLevel="1">
      <c r="A301" s="12"/>
      <c r="B301" s="169" t="s">
        <v>3</v>
      </c>
      <c r="C301" s="167" t="str">
        <f>IFERROR(VLOOKUP(C299,祝日一覧!$A:$C,3,FALSE),"")</f>
        <v/>
      </c>
      <c r="D301" s="167" t="str">
        <f>IFERROR(VLOOKUP(D299,祝日一覧!$A:$C,3,FALSE),"")</f>
        <v/>
      </c>
      <c r="E301" s="167" t="str">
        <f>IFERROR(VLOOKUP(E299,祝日一覧!$A:$C,3,FALSE),"")</f>
        <v/>
      </c>
      <c r="F301" s="167" t="str">
        <f>IFERROR(VLOOKUP(F299,祝日一覧!$A:$C,3,FALSE),"")</f>
        <v/>
      </c>
      <c r="G301" s="167" t="str">
        <f>IFERROR(VLOOKUP(G299,祝日一覧!$A:$C,3,FALSE),"")</f>
        <v/>
      </c>
      <c r="H301" s="167" t="str">
        <f>IFERROR(VLOOKUP(H299,祝日一覧!$A:$C,3,FALSE),"")</f>
        <v/>
      </c>
      <c r="I301" s="167" t="str">
        <f>IFERROR(VLOOKUP(I299,祝日一覧!$A:$C,3,FALSE),"")</f>
        <v/>
      </c>
      <c r="J301" s="167" t="str">
        <f>IFERROR(VLOOKUP(J299,祝日一覧!$A:$C,3,FALSE),"")</f>
        <v/>
      </c>
      <c r="K301" s="167" t="str">
        <f>IFERROR(VLOOKUP(K299,祝日一覧!$A:$C,3,FALSE),"")</f>
        <v/>
      </c>
      <c r="L301" s="167" t="str">
        <f>IFERROR(VLOOKUP(L299,祝日一覧!$A:$C,3,FALSE),"")</f>
        <v/>
      </c>
      <c r="M301" s="167" t="str">
        <f>IFERROR(VLOOKUP(M299,祝日一覧!$A:$C,3,FALSE),"")</f>
        <v/>
      </c>
      <c r="N301" s="167" t="str">
        <f>IFERROR(VLOOKUP(N299,祝日一覧!$A:$C,3,FALSE),"")</f>
        <v/>
      </c>
      <c r="O301" s="167" t="str">
        <f>IFERROR(VLOOKUP(O299,祝日一覧!$A:$C,3,FALSE),"")</f>
        <v/>
      </c>
      <c r="P301" s="167" t="str">
        <f>IFERROR(VLOOKUP(P299,祝日一覧!$A:$C,3,FALSE),"")</f>
        <v/>
      </c>
      <c r="Q301" s="167" t="str">
        <f>IFERROR(VLOOKUP(Q299,祝日一覧!$A:$C,3,FALSE),"")</f>
        <v/>
      </c>
      <c r="R301" s="167" t="str">
        <f>IFERROR(VLOOKUP(R299,祝日一覧!$A:$C,3,FALSE),"")</f>
        <v/>
      </c>
      <c r="S301" s="167" t="str">
        <f>IFERROR(VLOOKUP(S299,祝日一覧!$A:$C,3,FALSE),"")</f>
        <v/>
      </c>
      <c r="T301" s="167" t="str">
        <f>IFERROR(VLOOKUP(T299,祝日一覧!$A:$C,3,FALSE),"")</f>
        <v/>
      </c>
      <c r="U301" s="167" t="str">
        <f>IFERROR(VLOOKUP(U299,祝日一覧!$A:$C,3,FALSE),"")</f>
        <v/>
      </c>
      <c r="V301" s="167" t="str">
        <f>IFERROR(VLOOKUP(V299,祝日一覧!$A:$C,3,FALSE),"")</f>
        <v>春分の日</v>
      </c>
      <c r="W301" s="167" t="str">
        <f>IFERROR(VLOOKUP(W299,祝日一覧!$A:$C,3,FALSE),"")</f>
        <v/>
      </c>
      <c r="X301" s="167" t="str">
        <f>IFERROR(VLOOKUP(X299,祝日一覧!$A:$C,3,FALSE),"")</f>
        <v/>
      </c>
      <c r="Y301" s="167" t="str">
        <f>IFERROR(VLOOKUP(Y299,祝日一覧!$A:$C,3,FALSE),"")</f>
        <v/>
      </c>
      <c r="Z301" s="167" t="str">
        <f>IFERROR(VLOOKUP(Z299,祝日一覧!$A:$C,3,FALSE),"")</f>
        <v/>
      </c>
      <c r="AA301" s="167" t="str">
        <f>IFERROR(VLOOKUP(AA299,祝日一覧!$A:$C,3,FALSE),"")</f>
        <v/>
      </c>
      <c r="AB301" s="167" t="str">
        <f>IFERROR(VLOOKUP(AB299,祝日一覧!$A:$C,3,FALSE),"")</f>
        <v/>
      </c>
      <c r="AC301" s="167" t="str">
        <f>IFERROR(VLOOKUP(AC299,祝日一覧!$A:$C,3,FALSE),"")</f>
        <v/>
      </c>
      <c r="AD301" s="167" t="str">
        <f>IFERROR(VLOOKUP(AD299,祝日一覧!$A:$C,3,FALSE),"")</f>
        <v/>
      </c>
      <c r="AE301" s="167" t="str">
        <f>IFERROR(VLOOKUP(AE299,祝日一覧!$A:$C,3,FALSE),"")</f>
        <v/>
      </c>
      <c r="AF301" s="167" t="str">
        <f>IFERROR(VLOOKUP(AF299,祝日一覧!$A:$C,3,FALSE),"")</f>
        <v/>
      </c>
      <c r="AG301" s="227" t="str">
        <f>IFERROR(VLOOKUP(AG299,祝日一覧!$A:$C,3,FALSE),"")</f>
        <v/>
      </c>
      <c r="AH301" s="228"/>
      <c r="AI301" s="195"/>
      <c r="AJ301" s="195"/>
      <c r="AK301" s="195"/>
      <c r="AL301" s="196"/>
      <c r="AM301" s="177"/>
      <c r="AN301" s="178"/>
      <c r="AO301" s="179"/>
      <c r="AP301" s="181"/>
      <c r="AQ301" s="184"/>
      <c r="AR301" s="39" t="s">
        <v>84</v>
      </c>
      <c r="AS301" s="40" t="s">
        <v>84</v>
      </c>
      <c r="AT301" s="186"/>
      <c r="AU301" s="156"/>
      <c r="AV301" s="170"/>
      <c r="AW301" s="156"/>
      <c r="AX301" s="170"/>
      <c r="AY301" s="170"/>
      <c r="AZ301" s="170"/>
      <c r="BA301" s="170"/>
      <c r="BB301" s="170"/>
      <c r="BC301" s="125"/>
      <c r="BD301" s="174">
        <f ca="1">BC300-AS302</f>
        <v>8</v>
      </c>
      <c r="BE301" s="174">
        <f ca="1">BC300-AS304</f>
        <v>8</v>
      </c>
      <c r="BF301" s="125"/>
      <c r="BG301" s="125"/>
      <c r="BH301" s="172"/>
      <c r="BI301" s="173">
        <f>WEEKDAY(C297,3)</f>
        <v>5</v>
      </c>
      <c r="BJ301" s="125"/>
      <c r="BK301" s="125"/>
    </row>
    <row r="302" spans="1:63" ht="54" outlineLevel="1">
      <c r="A302" s="43"/>
      <c r="B302" s="169"/>
      <c r="C302" s="167"/>
      <c r="D302" s="167"/>
      <c r="E302" s="167"/>
      <c r="F302" s="167"/>
      <c r="G302" s="167"/>
      <c r="H302" s="167"/>
      <c r="I302" s="167"/>
      <c r="J302" s="167"/>
      <c r="K302" s="167"/>
      <c r="L302" s="167"/>
      <c r="M302" s="167"/>
      <c r="N302" s="167"/>
      <c r="O302" s="167"/>
      <c r="P302" s="167"/>
      <c r="Q302" s="167"/>
      <c r="R302" s="167"/>
      <c r="S302" s="167"/>
      <c r="T302" s="167"/>
      <c r="U302" s="167"/>
      <c r="V302" s="167"/>
      <c r="W302" s="167"/>
      <c r="X302" s="167"/>
      <c r="Y302" s="167"/>
      <c r="Z302" s="167"/>
      <c r="AA302" s="167"/>
      <c r="AB302" s="167"/>
      <c r="AC302" s="167"/>
      <c r="AD302" s="167"/>
      <c r="AE302" s="167"/>
      <c r="AF302" s="167"/>
      <c r="AG302" s="227"/>
      <c r="AH302" s="44" t="str">
        <f>IF($BI300=7,DBCS(1&amp;"日～"&amp;7&amp;"日"),DBCS("前"&amp;DAY(EOMONTH($C298-1,0))-6+$BI300&amp;"日～"&amp;$BI300&amp;"日"))</f>
        <v>前２８日～５日</v>
      </c>
      <c r="AI302" s="45" t="str">
        <f>DBCS($BI300+1&amp;"日～"&amp;$BI300+7&amp;"日")</f>
        <v>６日～１２日</v>
      </c>
      <c r="AJ302" s="45" t="str">
        <f>DBCS($BI300+8&amp;"日～"&amp;$BI300+14&amp;"日")</f>
        <v>１３日～１９日</v>
      </c>
      <c r="AK302" s="45" t="str">
        <f>DBCS($BI300+15&amp;"日～"&amp;$BI300+21&amp;"日")</f>
        <v>２０日～２６日</v>
      </c>
      <c r="AL302" s="46" t="str">
        <f>IF(AND(BI300=7,BI303=0),"-",IF($BI305=3,"-",DBCS($BI300+22&amp;"日～"&amp;$BI300+28&amp;"日")))</f>
        <v>-</v>
      </c>
      <c r="AM302" s="177"/>
      <c r="AN302" s="178"/>
      <c r="AO302" s="179"/>
      <c r="AP302" s="182"/>
      <c r="AQ302" s="185"/>
      <c r="AR302" s="39">
        <f>COUNTIF(C303:AG304,"外")</f>
        <v>0</v>
      </c>
      <c r="AS302" s="40">
        <f ca="1">COUNTIF(OFFSET(C303,0,MAX(5-WEEKDAY(C298,3),0),1,MIN(7-WEEKDAY(C298,3),2)),"外")+COUNTIF(OFFSET(C303,0,MAX(5-WEEKDAY(C298,3),0)+7,1,2),"外")+COUNTIF(OFFSET(C303,0,MAX(5-WEEKDAY(C298,3),0)+14,1,2),"外")+COUNTIF(OFFSET(C303,0,MAX(5-WEEKDAY(C298,3),0)+21,1,2),"外")+IF(BI302-BI300&lt;27,0,COUNTIF(OFFSET(C303,0,BI300+26,1,MIN(7-BI303,2)),"外"))</f>
        <v>0</v>
      </c>
      <c r="AT302" s="186"/>
      <c r="AU302" s="156"/>
      <c r="AV302" s="170"/>
      <c r="AW302" s="156"/>
      <c r="AX302" s="170"/>
      <c r="AY302" s="170"/>
      <c r="AZ302" s="170"/>
      <c r="BA302" s="170"/>
      <c r="BB302" s="170"/>
      <c r="BC302" s="125"/>
      <c r="BD302" s="175"/>
      <c r="BE302" s="175"/>
      <c r="BF302" s="125"/>
      <c r="BG302" s="125"/>
      <c r="BH302" s="47" t="s">
        <v>109</v>
      </c>
      <c r="BI302" s="48">
        <f>DAY(EOMONTH(C298,0))</f>
        <v>31</v>
      </c>
      <c r="BJ302" s="125"/>
      <c r="BK302" s="125"/>
    </row>
    <row r="303" spans="1:63" ht="26.45" customHeight="1" outlineLevel="1">
      <c r="A303" s="52"/>
      <c r="B303" s="161" t="s">
        <v>88</v>
      </c>
      <c r="C303" s="123"/>
      <c r="D303" s="123"/>
      <c r="E303" s="123"/>
      <c r="F303" s="123"/>
      <c r="G303" s="123"/>
      <c r="H303" s="123"/>
      <c r="I303" s="123"/>
      <c r="J303" s="123"/>
      <c r="K303" s="123"/>
      <c r="L303" s="123"/>
      <c r="M303" s="123"/>
      <c r="N303" s="123"/>
      <c r="O303" s="123"/>
      <c r="P303" s="123"/>
      <c r="Q303" s="123"/>
      <c r="R303" s="123"/>
      <c r="S303" s="123"/>
      <c r="T303" s="123"/>
      <c r="U303" s="123"/>
      <c r="V303" s="123"/>
      <c r="W303" s="123"/>
      <c r="X303" s="123"/>
      <c r="Y303" s="123"/>
      <c r="Z303" s="123"/>
      <c r="AA303" s="123"/>
      <c r="AB303" s="123"/>
      <c r="AC303" s="123"/>
      <c r="AD303" s="123"/>
      <c r="AE303" s="123"/>
      <c r="AF303" s="123"/>
      <c r="AG303" s="225"/>
      <c r="AH303" s="53">
        <f ca="1">IF(BI300=7,COUNTIF(OFFSET($C303,0,0,1,$BI300),"○")+COUNTIF(OFFSET($C303,0,$BI300,1,7),"●"),COUNTIF(OFFSET($C303,0,0,1,$BI300),"○")+COUNTIF(OFFSET($C303,-10,DAY(EOMONTH(C298-1,0))-7+BI300,1,7-$BI300),"○")+COUNTIF(OFFSET(C303,0,BI300,1,7),"●"))</f>
        <v>0</v>
      </c>
      <c r="AI303" s="54">
        <f ca="1">COUNTIF(OFFSET($C303,0,$BI300,1,7),"○")+COUNTIF(OFFSET($C303,0,$BI300+7,1,7),"●")</f>
        <v>0</v>
      </c>
      <c r="AJ303" s="54">
        <f ca="1">COUNTIF(OFFSET($C303,0,$BI300+7,1,7),"○")+COUNTIF(OFFSET($C303,0,$BI300+14,1,7),"●")</f>
        <v>0</v>
      </c>
      <c r="AK303" s="54">
        <f ca="1">IF(BI305=3,COUNTIF(OFFSET($C303,0,$BI300+14,1,7),"○")+IFERROR(COUNTIF(OFFSET(C303,0,BI300+21,1,BI303),"●"),0)+COUNTIF(OFFSET(C303,10,0,1,7-BI303),"●"),COUNTIF(OFFSET($C303,0,$BI300+14,1,7),"○")+COUNTIF(OFFSET($C303,0,$BI300+21,1,7),"●"))</f>
        <v>0</v>
      </c>
      <c r="AL303" s="55" t="str">
        <f ca="1">IF((BI305+SIGN(BI300))&lt;5,"-",IF(BI303=0,COUNTIF(OFFSET(C303,0,BI300+21,1,7),"○")+COUNTIF(OFFSET(C303,10,0,1,7-BI303),"●"),COUNTIF(OFFSET(C303,0,BI300+21,1,7),"○")+COUNTIF(OFFSET(C303,0,BI300+28,1,BI303),"●")+COUNTIF(OFFSET(C303,10,1,7-BI303,),"●")))</f>
        <v>-</v>
      </c>
      <c r="AM303" s="145">
        <f>AY300</f>
        <v>0</v>
      </c>
      <c r="AN303" s="147">
        <f>IF(AU300=0,"対象外",AM303/AU300)</f>
        <v>0</v>
      </c>
      <c r="AO303" s="149" t="str">
        <f ca="1">IF(AU300=0,"対象外",IF(AM303/AU300&gt;=0.285,"達成",IF(AM303&gt;=BF303,"達成※","未")))</f>
        <v>未</v>
      </c>
      <c r="AP303" s="151">
        <f>AZ300</f>
        <v>38</v>
      </c>
      <c r="AQ303" s="153">
        <f>IFERROR(AP303/AV300,"")</f>
        <v>4.4032444959443799E-2</v>
      </c>
      <c r="AR303" s="39" t="s">
        <v>85</v>
      </c>
      <c r="AS303" s="40" t="s">
        <v>85</v>
      </c>
      <c r="AT303" s="186"/>
      <c r="AU303" s="156"/>
      <c r="AV303" s="170"/>
      <c r="AW303" s="156"/>
      <c r="AX303" s="170"/>
      <c r="AY303" s="170"/>
      <c r="AZ303" s="170"/>
      <c r="BA303" s="170"/>
      <c r="BB303" s="170"/>
      <c r="BC303" s="125"/>
      <c r="BD303" s="175"/>
      <c r="BE303" s="175"/>
      <c r="BF303" s="125">
        <f ca="1">IF(OR(BD301/AU300&lt;0.285,BD301=0),BD301,"-")</f>
        <v>8</v>
      </c>
      <c r="BG303" s="174">
        <f ca="1">IF(OR(BE301/AW300&lt;0.285,BE301=0),BE301,"-")</f>
        <v>8</v>
      </c>
      <c r="BH303" s="56" t="s">
        <v>110</v>
      </c>
      <c r="BI303" s="57">
        <f>MOD(BI302-BI300,7)</f>
        <v>5</v>
      </c>
      <c r="BJ303" s="125"/>
      <c r="BK303" s="125"/>
    </row>
    <row r="304" spans="1:63" ht="12.95" customHeight="1" outlineLevel="1">
      <c r="A304" s="52"/>
      <c r="B304" s="161"/>
      <c r="C304" s="123"/>
      <c r="D304" s="123"/>
      <c r="E304" s="123"/>
      <c r="F304" s="123"/>
      <c r="G304" s="123"/>
      <c r="H304" s="123"/>
      <c r="I304" s="123"/>
      <c r="J304" s="123"/>
      <c r="K304" s="123"/>
      <c r="L304" s="123"/>
      <c r="M304" s="123"/>
      <c r="N304" s="123"/>
      <c r="O304" s="123"/>
      <c r="P304" s="123"/>
      <c r="Q304" s="123"/>
      <c r="R304" s="123"/>
      <c r="S304" s="123"/>
      <c r="T304" s="123"/>
      <c r="U304" s="123"/>
      <c r="V304" s="123"/>
      <c r="W304" s="123"/>
      <c r="X304" s="123"/>
      <c r="Y304" s="123"/>
      <c r="Z304" s="123"/>
      <c r="AA304" s="123"/>
      <c r="AB304" s="123"/>
      <c r="AC304" s="123"/>
      <c r="AD304" s="123"/>
      <c r="AE304" s="123"/>
      <c r="AF304" s="123"/>
      <c r="AG304" s="225"/>
      <c r="AH304" s="58" t="str">
        <f ca="1">IF(BI300=1,
IF((2-COUNTIF(OFFSET(C303,0,0,1,1),"外")-COUNTIF(OFFSET(C303,-10,BI292-1),"外"))&lt;=AH303,"達成","未"),
IF((2-COUNTIF(OFFSET(C303,0,MAX(5-WEEKDAY(C298,3),0),1,2),"外"))&lt;=AH303,"達成","未"))</f>
        <v>未</v>
      </c>
      <c r="AI304" s="54" t="str">
        <f ca="1">IF((2-COUNTIF(OFFSET($C303,0,$BI300+5,1,2),"外"))&lt;=AI303,"達成","未")</f>
        <v>未</v>
      </c>
      <c r="AJ304" s="54" t="str">
        <f ca="1">IF((2-COUNTIF(OFFSET($C303,0,$BI300+12,1,2),"外"))&lt;=AJ303,"達成","未")</f>
        <v>未</v>
      </c>
      <c r="AK304" s="54" t="str">
        <f ca="1">IF((2-COUNTIF(OFFSET($C303,0,$BI300+19,1,2),"外"))&lt;=AK303,"達成","未")</f>
        <v>未</v>
      </c>
      <c r="AL304" s="55" t="str">
        <f ca="1">IF((BI305+SIGN(BI300))&lt;5,"-",IF((2-COUNTIF(OFFSET($C303,0,$BI300+26,1,2),"外"))&lt;=AL303,"達成","未"))</f>
        <v>-</v>
      </c>
      <c r="AM304" s="163"/>
      <c r="AN304" s="164"/>
      <c r="AO304" s="165"/>
      <c r="AP304" s="166"/>
      <c r="AQ304" s="187"/>
      <c r="AR304" s="188">
        <f>COUNTIF(C305:AG306,"外")</f>
        <v>0</v>
      </c>
      <c r="AS304" s="190">
        <f ca="1">COUNTIF(OFFSET(C305,0,MAX(5-WEEKDAY(C298,3),0),1,MIN(7-WEEKDAY(C298,3),2)),"外")+COUNTIF(OFFSET(C305,0,MAX(5-WEEKDAY(C298,3),0)+7,1,2),"外")+COUNTIF(OFFSET(C305,0,MAX(5-WEEKDAY(C298,3),0)+14,1,2),"外")+COUNTIF(OFFSET(C305,0,MAX(5-WEEKDAY(C298,3),0)+21,1,2),"外")+IF(BI302-BI300&lt;27,0,COUNTIF(OFFSET(C305,0,BI300+26,1,MIN(7-BI303,2)),"外"))</f>
        <v>0</v>
      </c>
      <c r="AT304" s="186"/>
      <c r="AU304" s="156"/>
      <c r="AV304" s="170"/>
      <c r="AW304" s="156"/>
      <c r="AX304" s="170"/>
      <c r="AY304" s="170"/>
      <c r="AZ304" s="170"/>
      <c r="BA304" s="170"/>
      <c r="BB304" s="170"/>
      <c r="BC304" s="125"/>
      <c r="BD304" s="175"/>
      <c r="BE304" s="175"/>
      <c r="BF304" s="125"/>
      <c r="BG304" s="175"/>
      <c r="BH304" s="59" t="s">
        <v>112</v>
      </c>
      <c r="BI304" s="57">
        <f>SIGN(BI300)+SIGN(BI303)+BI305</f>
        <v>5</v>
      </c>
      <c r="BJ304" s="125"/>
      <c r="BK304" s="125"/>
    </row>
    <row r="305" spans="1:63" ht="26.45" customHeight="1" outlineLevel="1">
      <c r="A305" s="52"/>
      <c r="B305" s="161" t="s">
        <v>137</v>
      </c>
      <c r="C305" s="123"/>
      <c r="D305" s="123"/>
      <c r="E305" s="123"/>
      <c r="F305" s="123"/>
      <c r="G305" s="123"/>
      <c r="H305" s="123"/>
      <c r="I305" s="123"/>
      <c r="J305" s="123"/>
      <c r="K305" s="123"/>
      <c r="L305" s="123"/>
      <c r="M305" s="123"/>
      <c r="N305" s="123"/>
      <c r="O305" s="123"/>
      <c r="P305" s="123"/>
      <c r="Q305" s="123"/>
      <c r="R305" s="123"/>
      <c r="S305" s="123"/>
      <c r="T305" s="123"/>
      <c r="U305" s="123"/>
      <c r="V305" s="123"/>
      <c r="W305" s="123"/>
      <c r="X305" s="123"/>
      <c r="Y305" s="123"/>
      <c r="Z305" s="123"/>
      <c r="AA305" s="123"/>
      <c r="AB305" s="123"/>
      <c r="AC305" s="123"/>
      <c r="AD305" s="123"/>
      <c r="AE305" s="123"/>
      <c r="AF305" s="123"/>
      <c r="AG305" s="225"/>
      <c r="AH305" s="53">
        <f ca="1">IF(BI300=7,COUNTIF(OFFSET($C305,0,0,1,$BI300),"○")+COUNTIF(OFFSET($C305,0,$BI300,1,7),"●"),COUNTIF(OFFSET($C305,0,0,1,$BI300),"○")+COUNTIF(OFFSET($C305,-10,DAY(EOMONTH(C298-1,0))-7+BI300,1,7-$BI300),"○")+COUNTIF(OFFSET(C305,0,BI300,1,7),"●"))</f>
        <v>0</v>
      </c>
      <c r="AI305" s="60">
        <f ca="1">COUNTIF(OFFSET($C305,0,$BI300,1,7),"○")+COUNTIF(OFFSET($C305,0,$BI300+7,1,7),"●")</f>
        <v>0</v>
      </c>
      <c r="AJ305" s="60">
        <f ca="1">COUNTIF(OFFSET($C305,0,$BI300+7,1,7),"○")+COUNTIF(OFFSET($C305,0,$BI300+14,1,7),"●")</f>
        <v>0</v>
      </c>
      <c r="AK305" s="60">
        <f ca="1">IF(BI305=3,COUNTIF(OFFSET($C305,0,$BI300+14,1,7),"○")+IFERROR(COUNTIF(OFFSET(C305,0,BI300+21,1,BI303),"●"),0)+COUNTIF(OFFSET(C305,10,0,1,7-BI303),"●"),COUNTIF(OFFSET($C305,0,$BI300+14,1,7),"○")+COUNTIF(OFFSET($C305,0,$BI300+21,1,7),"●"))</f>
        <v>0</v>
      </c>
      <c r="AL305" s="61" t="str">
        <f ca="1">IF((BI305+SIGN(BI300))&lt;5,"-",IF(BI303=0,COUNTIF(OFFSET(C305,0,BI300+21,1,7),"○")+COUNTIF(OFFSET(C305,10,0,1,7-BI303),"●"),COUNTIF(OFFSET(C305,0,BI300+21,1,7),"○")+COUNTIF(OFFSET(C305,0,BI300+28,1,BI303),"●")+COUNTIF(OFFSET(C305,10,1,7-BI303,),"●")))</f>
        <v>-</v>
      </c>
      <c r="AM305" s="145">
        <f>BA300</f>
        <v>0</v>
      </c>
      <c r="AN305" s="147">
        <f>IF(AW300=0,"対象外",AM305/AW300)</f>
        <v>0</v>
      </c>
      <c r="AO305" s="149" t="str">
        <f ca="1">IF(AW300=0,"対象外",IF(AM305/AW300&gt;=0.285,"達成",IF(AM305&gt;=BG303,"達成※","未")))</f>
        <v>未</v>
      </c>
      <c r="AP305" s="151">
        <f>BB300</f>
        <v>38</v>
      </c>
      <c r="AQ305" s="153">
        <f>IFERROR(AP305/AV300,"")</f>
        <v>4.4032444959443799E-2</v>
      </c>
      <c r="AR305" s="189"/>
      <c r="AS305" s="191"/>
      <c r="AT305" s="186"/>
      <c r="AU305" s="157"/>
      <c r="AV305" s="170"/>
      <c r="AW305" s="157"/>
      <c r="AX305" s="170"/>
      <c r="AY305" s="170"/>
      <c r="AZ305" s="170"/>
      <c r="BA305" s="170"/>
      <c r="BB305" s="170"/>
      <c r="BC305" s="125"/>
      <c r="BD305" s="176"/>
      <c r="BE305" s="176"/>
      <c r="BF305" s="125"/>
      <c r="BG305" s="176"/>
      <c r="BH305" s="63" t="s">
        <v>111</v>
      </c>
      <c r="BI305" s="64">
        <f>ROUNDDOWN((BI302-BI300)/7,0)</f>
        <v>3</v>
      </c>
      <c r="BJ305" s="125"/>
      <c r="BK305" s="125"/>
    </row>
    <row r="306" spans="1:63" ht="14.25" outlineLevel="1" thickBot="1">
      <c r="A306" s="52"/>
      <c r="B306" s="162"/>
      <c r="C306" s="142"/>
      <c r="D306" s="142"/>
      <c r="E306" s="142"/>
      <c r="F306" s="142"/>
      <c r="G306" s="142"/>
      <c r="H306" s="142"/>
      <c r="I306" s="142"/>
      <c r="J306" s="142"/>
      <c r="K306" s="142"/>
      <c r="L306" s="142"/>
      <c r="M306" s="142"/>
      <c r="N306" s="142"/>
      <c r="O306" s="142"/>
      <c r="P306" s="142"/>
      <c r="Q306" s="142"/>
      <c r="R306" s="142"/>
      <c r="S306" s="142"/>
      <c r="T306" s="142"/>
      <c r="U306" s="142"/>
      <c r="V306" s="142"/>
      <c r="W306" s="142"/>
      <c r="X306" s="142"/>
      <c r="Y306" s="142"/>
      <c r="Z306" s="142"/>
      <c r="AA306" s="142"/>
      <c r="AB306" s="142"/>
      <c r="AC306" s="142"/>
      <c r="AD306" s="142"/>
      <c r="AE306" s="142"/>
      <c r="AF306" s="142"/>
      <c r="AG306" s="226"/>
      <c r="AH306" s="77" t="str">
        <f ca="1">IF(BI300=1,
IF((2-COUNTIF(OFFSET(C305,0,0,1,1),"外")-COUNTIF(OFFSET(C305,-10,BI292-1),"外"))&lt;=AH305,"達成","未"),
IF((2-COUNTIF(OFFSET(C305,0,MAX(5-WEEKDAY(C298,3),0),1,2),"外"))&lt;=AH305,"達成","未"))</f>
        <v>未</v>
      </c>
      <c r="AI306" s="66" t="str">
        <f ca="1">IF((2-COUNTIF(OFFSET($C305,0,$BI300+5,1,2),"外"))&lt;=AI305,"達成","未")</f>
        <v>未</v>
      </c>
      <c r="AJ306" s="66" t="str">
        <f ca="1">IF((2-COUNTIF(OFFSET($C305,0,$BI300+12,1,2),"外"))&lt;=AJ305,"達成","未")</f>
        <v>未</v>
      </c>
      <c r="AK306" s="66" t="str">
        <f ca="1">IF((2-COUNTIF(OFFSET($C305,0,$BI300+19,1,2),"外"))&lt;=AK305,"達成","未")</f>
        <v>未</v>
      </c>
      <c r="AL306" s="67" t="str">
        <f ca="1">IF((BI305+SIGN(BI300))&lt;5,"-",IF((2-COUNTIF(OFFSET($C305,0,$BI300+26,1,2),"外"))&lt;=AL305,"達成","未"))</f>
        <v>-</v>
      </c>
      <c r="AM306" s="146"/>
      <c r="AN306" s="148"/>
      <c r="AO306" s="150"/>
      <c r="AP306" s="152"/>
      <c r="AQ306" s="154"/>
      <c r="AR306" s="68"/>
      <c r="AS306" s="68"/>
      <c r="AT306" s="22"/>
      <c r="AU306" s="22"/>
      <c r="AV306" s="22"/>
      <c r="AW306" s="22"/>
      <c r="AX306" s="22"/>
      <c r="AY306" s="22"/>
      <c r="AZ306" s="22"/>
      <c r="BA306" s="22"/>
      <c r="BB306" s="22"/>
      <c r="BC306" s="69"/>
      <c r="BD306" s="69"/>
      <c r="BE306" s="69"/>
      <c r="BF306" s="69"/>
      <c r="BG306" s="69"/>
      <c r="BH306" s="69"/>
      <c r="BI306" s="69"/>
      <c r="BJ306" s="69"/>
      <c r="BK306" s="18"/>
    </row>
    <row r="307" spans="1:63" ht="14.25" outlineLevel="1" thickBot="1">
      <c r="A307" s="12"/>
      <c r="B307" s="14"/>
      <c r="C307" s="14"/>
      <c r="D307" s="14"/>
      <c r="E307" s="14"/>
      <c r="F307" s="14"/>
      <c r="G307" s="14"/>
      <c r="H307" s="14"/>
      <c r="I307" s="14"/>
      <c r="J307" s="14"/>
      <c r="K307" s="14"/>
      <c r="L307" s="14"/>
      <c r="M307" s="14"/>
      <c r="N307" s="14"/>
      <c r="O307" s="14"/>
      <c r="P307" s="14"/>
      <c r="Q307" s="14"/>
      <c r="R307" s="14"/>
      <c r="S307" s="14"/>
      <c r="T307" s="14"/>
      <c r="U307" s="14"/>
      <c r="V307" s="14"/>
      <c r="W307" s="14"/>
      <c r="X307" s="14"/>
      <c r="Y307" s="14"/>
      <c r="Z307" s="14"/>
      <c r="AA307" s="14"/>
      <c r="AB307" s="14"/>
      <c r="AC307" s="14"/>
      <c r="AD307" s="14"/>
      <c r="AE307" s="14"/>
      <c r="AF307" s="14"/>
      <c r="AG307" s="14"/>
      <c r="AZ307" s="16"/>
      <c r="BA307" s="16"/>
      <c r="BB307" s="16"/>
    </row>
    <row r="308" spans="1:63" ht="12.95" customHeight="1" outlineLevel="1">
      <c r="A308" s="12"/>
      <c r="B308" s="29" t="s">
        <v>0</v>
      </c>
      <c r="C308" s="207">
        <f>DATE(YEAR(C298),MONTH(C298)+1,DAY(C298))</f>
        <v>46844</v>
      </c>
      <c r="D308" s="207"/>
      <c r="E308" s="207"/>
      <c r="F308" s="207"/>
      <c r="G308" s="207"/>
      <c r="H308" s="207"/>
      <c r="I308" s="207"/>
      <c r="J308" s="207"/>
      <c r="K308" s="207"/>
      <c r="L308" s="207"/>
      <c r="M308" s="207"/>
      <c r="N308" s="207"/>
      <c r="O308" s="207"/>
      <c r="P308" s="207"/>
      <c r="Q308" s="207"/>
      <c r="R308" s="207"/>
      <c r="S308" s="207"/>
      <c r="T308" s="207"/>
      <c r="U308" s="207"/>
      <c r="V308" s="207"/>
      <c r="W308" s="207"/>
      <c r="X308" s="207"/>
      <c r="Y308" s="207"/>
      <c r="Z308" s="207"/>
      <c r="AA308" s="207"/>
      <c r="AB308" s="207"/>
      <c r="AC308" s="207"/>
      <c r="AD308" s="207"/>
      <c r="AE308" s="207"/>
      <c r="AF308" s="207"/>
      <c r="AG308" s="208"/>
      <c r="AH308" s="256" t="s">
        <v>135</v>
      </c>
      <c r="AI308" s="257"/>
      <c r="AJ308" s="257"/>
      <c r="AK308" s="257"/>
      <c r="AL308" s="258"/>
      <c r="AM308" s="215" t="s">
        <v>50</v>
      </c>
      <c r="AN308" s="216"/>
      <c r="AO308" s="217"/>
      <c r="AP308" s="221" t="s">
        <v>11</v>
      </c>
      <c r="AQ308" s="222"/>
      <c r="AR308" s="199" t="s">
        <v>113</v>
      </c>
      <c r="AS308" s="202" t="s">
        <v>114</v>
      </c>
      <c r="AT308" s="205" t="s">
        <v>15</v>
      </c>
      <c r="AU308" s="155" t="s">
        <v>115</v>
      </c>
      <c r="AV308" s="197" t="s">
        <v>116</v>
      </c>
      <c r="AW308" s="155" t="s">
        <v>118</v>
      </c>
      <c r="AX308" s="197" t="s">
        <v>117</v>
      </c>
      <c r="AY308" s="155" t="s">
        <v>80</v>
      </c>
      <c r="AZ308" s="155" t="s">
        <v>81</v>
      </c>
      <c r="BA308" s="30" t="s">
        <v>82</v>
      </c>
      <c r="BB308" s="30" t="s">
        <v>83</v>
      </c>
      <c r="BC308" s="170" t="s">
        <v>52</v>
      </c>
      <c r="BD308" s="197" t="s">
        <v>119</v>
      </c>
      <c r="BE308" s="197" t="s">
        <v>120</v>
      </c>
      <c r="BF308" s="170" t="s">
        <v>121</v>
      </c>
      <c r="BG308" s="170" t="s">
        <v>122</v>
      </c>
      <c r="BH308" s="31"/>
      <c r="BI308" s="192" t="s">
        <v>100</v>
      </c>
      <c r="BJ308" s="170" t="s">
        <v>61</v>
      </c>
      <c r="BK308" s="125" t="s">
        <v>89</v>
      </c>
    </row>
    <row r="309" spans="1:63" outlineLevel="1">
      <c r="A309" s="12"/>
      <c r="B309" s="32" t="s">
        <v>1</v>
      </c>
      <c r="C309" s="33">
        <f>DATE(YEAR(C308),MONTH(C308),DAY(C308))</f>
        <v>46844</v>
      </c>
      <c r="D309" s="33">
        <f>IF(MONTH(DATE(YEAR(C309),MONTH(C309),DAY(C309)+1))=MONTH($C308),DATE(YEAR(C309),MONTH(C309),DAY(C309)+1),"")</f>
        <v>46845</v>
      </c>
      <c r="E309" s="33">
        <f t="shared" ref="E309:AG309" si="61">IF(MONTH(DATE(YEAR(D309),MONTH(D309),DAY(D309)+1))=MONTH($C308),DATE(YEAR(D309),MONTH(D309),DAY(D309)+1),"")</f>
        <v>46846</v>
      </c>
      <c r="F309" s="33">
        <f t="shared" si="61"/>
        <v>46847</v>
      </c>
      <c r="G309" s="33">
        <f t="shared" si="61"/>
        <v>46848</v>
      </c>
      <c r="H309" s="33">
        <f t="shared" si="61"/>
        <v>46849</v>
      </c>
      <c r="I309" s="33">
        <f t="shared" si="61"/>
        <v>46850</v>
      </c>
      <c r="J309" s="33">
        <f t="shared" si="61"/>
        <v>46851</v>
      </c>
      <c r="K309" s="33">
        <f t="shared" si="61"/>
        <v>46852</v>
      </c>
      <c r="L309" s="33">
        <f t="shared" si="61"/>
        <v>46853</v>
      </c>
      <c r="M309" s="33">
        <f t="shared" si="61"/>
        <v>46854</v>
      </c>
      <c r="N309" s="33">
        <f t="shared" si="61"/>
        <v>46855</v>
      </c>
      <c r="O309" s="33">
        <f t="shared" si="61"/>
        <v>46856</v>
      </c>
      <c r="P309" s="33">
        <f t="shared" si="61"/>
        <v>46857</v>
      </c>
      <c r="Q309" s="33">
        <f t="shared" si="61"/>
        <v>46858</v>
      </c>
      <c r="R309" s="33">
        <f t="shared" si="61"/>
        <v>46859</v>
      </c>
      <c r="S309" s="33">
        <f t="shared" si="61"/>
        <v>46860</v>
      </c>
      <c r="T309" s="33">
        <f t="shared" si="61"/>
        <v>46861</v>
      </c>
      <c r="U309" s="33">
        <f t="shared" si="61"/>
        <v>46862</v>
      </c>
      <c r="V309" s="33">
        <f t="shared" si="61"/>
        <v>46863</v>
      </c>
      <c r="W309" s="33">
        <f t="shared" si="61"/>
        <v>46864</v>
      </c>
      <c r="X309" s="33">
        <f t="shared" si="61"/>
        <v>46865</v>
      </c>
      <c r="Y309" s="33">
        <f t="shared" si="61"/>
        <v>46866</v>
      </c>
      <c r="Z309" s="33">
        <f t="shared" si="61"/>
        <v>46867</v>
      </c>
      <c r="AA309" s="33">
        <f t="shared" si="61"/>
        <v>46868</v>
      </c>
      <c r="AB309" s="33">
        <f t="shared" si="61"/>
        <v>46869</v>
      </c>
      <c r="AC309" s="33">
        <f t="shared" si="61"/>
        <v>46870</v>
      </c>
      <c r="AD309" s="33">
        <f t="shared" si="61"/>
        <v>46871</v>
      </c>
      <c r="AE309" s="33">
        <f t="shared" si="61"/>
        <v>46872</v>
      </c>
      <c r="AF309" s="33">
        <f t="shared" si="61"/>
        <v>46873</v>
      </c>
      <c r="AG309" s="74" t="str">
        <f t="shared" si="61"/>
        <v/>
      </c>
      <c r="AH309" s="259"/>
      <c r="AI309" s="260"/>
      <c r="AJ309" s="260"/>
      <c r="AK309" s="260"/>
      <c r="AL309" s="261"/>
      <c r="AM309" s="218"/>
      <c r="AN309" s="219"/>
      <c r="AO309" s="220"/>
      <c r="AP309" s="223"/>
      <c r="AQ309" s="224"/>
      <c r="AR309" s="200"/>
      <c r="AS309" s="203"/>
      <c r="AT309" s="206"/>
      <c r="AU309" s="157"/>
      <c r="AV309" s="137"/>
      <c r="AW309" s="157"/>
      <c r="AX309" s="137"/>
      <c r="AY309" s="157"/>
      <c r="AZ309" s="157"/>
      <c r="BA309" s="35" t="s">
        <v>78</v>
      </c>
      <c r="BB309" s="35" t="s">
        <v>79</v>
      </c>
      <c r="BC309" s="170"/>
      <c r="BD309" s="198"/>
      <c r="BE309" s="198"/>
      <c r="BF309" s="125"/>
      <c r="BG309" s="125"/>
      <c r="BH309" s="36"/>
      <c r="BI309" s="193"/>
      <c r="BJ309" s="170"/>
      <c r="BK309" s="125"/>
    </row>
    <row r="310" spans="1:63" ht="12.95" customHeight="1" outlineLevel="1">
      <c r="A310" s="12"/>
      <c r="B310" s="32" t="s">
        <v>2</v>
      </c>
      <c r="C310" s="37" t="str">
        <f t="shared" ref="C310:AG310" si="62">TEXT(C309,"aaa")</f>
        <v>土</v>
      </c>
      <c r="D310" s="37" t="str">
        <f t="shared" si="62"/>
        <v>日</v>
      </c>
      <c r="E310" s="37" t="str">
        <f t="shared" si="62"/>
        <v>月</v>
      </c>
      <c r="F310" s="37" t="str">
        <f t="shared" si="62"/>
        <v>火</v>
      </c>
      <c r="G310" s="37" t="str">
        <f t="shared" si="62"/>
        <v>水</v>
      </c>
      <c r="H310" s="37" t="str">
        <f t="shared" si="62"/>
        <v>木</v>
      </c>
      <c r="I310" s="37" t="str">
        <f t="shared" si="62"/>
        <v>金</v>
      </c>
      <c r="J310" s="37" t="str">
        <f t="shared" si="62"/>
        <v>土</v>
      </c>
      <c r="K310" s="37" t="str">
        <f t="shared" si="62"/>
        <v>日</v>
      </c>
      <c r="L310" s="37" t="str">
        <f t="shared" si="62"/>
        <v>月</v>
      </c>
      <c r="M310" s="37" t="str">
        <f t="shared" si="62"/>
        <v>火</v>
      </c>
      <c r="N310" s="37" t="str">
        <f t="shared" si="62"/>
        <v>水</v>
      </c>
      <c r="O310" s="37" t="str">
        <f t="shared" si="62"/>
        <v>木</v>
      </c>
      <c r="P310" s="37" t="str">
        <f t="shared" si="62"/>
        <v>金</v>
      </c>
      <c r="Q310" s="37" t="str">
        <f t="shared" si="62"/>
        <v>土</v>
      </c>
      <c r="R310" s="37" t="str">
        <f t="shared" si="62"/>
        <v>日</v>
      </c>
      <c r="S310" s="37" t="str">
        <f t="shared" si="62"/>
        <v>月</v>
      </c>
      <c r="T310" s="37" t="str">
        <f t="shared" si="62"/>
        <v>火</v>
      </c>
      <c r="U310" s="37" t="str">
        <f t="shared" si="62"/>
        <v>水</v>
      </c>
      <c r="V310" s="37" t="str">
        <f t="shared" si="62"/>
        <v>木</v>
      </c>
      <c r="W310" s="37" t="str">
        <f t="shared" si="62"/>
        <v>金</v>
      </c>
      <c r="X310" s="37" t="str">
        <f t="shared" si="62"/>
        <v>土</v>
      </c>
      <c r="Y310" s="37" t="str">
        <f t="shared" si="62"/>
        <v>日</v>
      </c>
      <c r="Z310" s="37" t="str">
        <f t="shared" si="62"/>
        <v>月</v>
      </c>
      <c r="AA310" s="37" t="str">
        <f t="shared" si="62"/>
        <v>火</v>
      </c>
      <c r="AB310" s="37" t="str">
        <f t="shared" si="62"/>
        <v>水</v>
      </c>
      <c r="AC310" s="37" t="str">
        <f t="shared" si="62"/>
        <v>木</v>
      </c>
      <c r="AD310" s="37" t="str">
        <f t="shared" si="62"/>
        <v>金</v>
      </c>
      <c r="AE310" s="37" t="str">
        <f t="shared" si="62"/>
        <v>土</v>
      </c>
      <c r="AF310" s="37" t="str">
        <f t="shared" si="62"/>
        <v>日</v>
      </c>
      <c r="AG310" s="75" t="str">
        <f t="shared" si="62"/>
        <v/>
      </c>
      <c r="AH310" s="194" t="s">
        <v>90</v>
      </c>
      <c r="AI310" s="195" t="s">
        <v>91</v>
      </c>
      <c r="AJ310" s="195" t="s">
        <v>92</v>
      </c>
      <c r="AK310" s="195" t="s">
        <v>93</v>
      </c>
      <c r="AL310" s="196" t="s">
        <v>94</v>
      </c>
      <c r="AM310" s="177" t="s">
        <v>44</v>
      </c>
      <c r="AN310" s="178" t="s">
        <v>12</v>
      </c>
      <c r="AO310" s="179" t="s">
        <v>51</v>
      </c>
      <c r="AP310" s="180" t="s">
        <v>44</v>
      </c>
      <c r="AQ310" s="183" t="s">
        <v>13</v>
      </c>
      <c r="AR310" s="201"/>
      <c r="AS310" s="204"/>
      <c r="AT310" s="186">
        <f>COUNT(C309:AG309)</f>
        <v>30</v>
      </c>
      <c r="AU310" s="155">
        <f>AT310-AR312</f>
        <v>30</v>
      </c>
      <c r="AV310" s="170">
        <f>SUM(AU$8:AU313)</f>
        <v>893</v>
      </c>
      <c r="AW310" s="155">
        <f>AT310-AR314</f>
        <v>30</v>
      </c>
      <c r="AX310" s="170">
        <f>SUM(AW$8:AW313)</f>
        <v>893</v>
      </c>
      <c r="AY310" s="170">
        <f>COUNTIF(C313:AG313,"○")+COUNTIF(C313:AG313,"●")</f>
        <v>0</v>
      </c>
      <c r="AZ310" s="170">
        <f>SUM(AY$9:AY314)</f>
        <v>38</v>
      </c>
      <c r="BA310" s="170">
        <f>COUNTIF(C315:AG315,"○")+COUNTIF(C315:AG315,"●")</f>
        <v>0</v>
      </c>
      <c r="BB310" s="170">
        <f>SUM(BA$10:BA315)</f>
        <v>38</v>
      </c>
      <c r="BC310" s="125">
        <f>COUNTIF(C310:AG310,"土")+COUNTIF(C310:AG310,"日")</f>
        <v>10</v>
      </c>
      <c r="BD310" s="137"/>
      <c r="BE310" s="137"/>
      <c r="BF310" s="125" t="str">
        <f ca="1">IF(OR(BD311/AU310&lt;0.285,BD311=0),"特例","特例なし")</f>
        <v>特例なし</v>
      </c>
      <c r="BG310" s="125" t="str">
        <f ca="1">IF(OR(BE311/AW310&lt;0.285,BE311=0),"特例","特例なし")</f>
        <v>特例なし</v>
      </c>
      <c r="BH310" s="171" t="s">
        <v>108</v>
      </c>
      <c r="BI310" s="173">
        <f>ABS(IF(WEEKDAY(C308,3)=0,7,WEEKDAY(C308,3)-7))</f>
        <v>2</v>
      </c>
      <c r="BJ310" s="125">
        <f ca="1">IF($AO$340="計画",IF(AU310=0,1,IF(AO313="達成",1,IF(AO313="達成※",1,0))),IF(AW310=0,1,IF(AO315="達成",1,IF(AO315="達成※",1,0))))</f>
        <v>0</v>
      </c>
      <c r="BK310" s="125">
        <f ca="1">IF($AO$340="計画",IF(COUNTIF(AH314:AL314,"未")=0,1,0),IF(COUNTIF(AH316:AL316,"未")=0,1,0))</f>
        <v>0</v>
      </c>
    </row>
    <row r="311" spans="1:63" ht="28.5" outlineLevel="1">
      <c r="A311" s="12"/>
      <c r="B311" s="169" t="s">
        <v>3</v>
      </c>
      <c r="C311" s="167" t="str">
        <f>IFERROR(VLOOKUP(C309,祝日一覧!$A:$C,3,FALSE),"")</f>
        <v/>
      </c>
      <c r="D311" s="167" t="str">
        <f>IFERROR(VLOOKUP(D309,祝日一覧!$A:$C,3,FALSE),"")</f>
        <v/>
      </c>
      <c r="E311" s="167" t="str">
        <f>IFERROR(VLOOKUP(E309,祝日一覧!$A:$C,3,FALSE),"")</f>
        <v/>
      </c>
      <c r="F311" s="167" t="str">
        <f>IFERROR(VLOOKUP(F309,祝日一覧!$A:$C,3,FALSE),"")</f>
        <v/>
      </c>
      <c r="G311" s="167" t="str">
        <f>IFERROR(VLOOKUP(G309,祝日一覧!$A:$C,3,FALSE),"")</f>
        <v/>
      </c>
      <c r="H311" s="167" t="str">
        <f>IFERROR(VLOOKUP(H309,祝日一覧!$A:$C,3,FALSE),"")</f>
        <v/>
      </c>
      <c r="I311" s="167" t="str">
        <f>IFERROR(VLOOKUP(I309,祝日一覧!$A:$C,3,FALSE),"")</f>
        <v/>
      </c>
      <c r="J311" s="167" t="str">
        <f>IFERROR(VLOOKUP(J309,祝日一覧!$A:$C,3,FALSE),"")</f>
        <v/>
      </c>
      <c r="K311" s="167" t="str">
        <f>IFERROR(VLOOKUP(K309,祝日一覧!$A:$C,3,FALSE),"")</f>
        <v/>
      </c>
      <c r="L311" s="167" t="str">
        <f>IFERROR(VLOOKUP(L309,祝日一覧!$A:$C,3,FALSE),"")</f>
        <v/>
      </c>
      <c r="M311" s="167" t="str">
        <f>IFERROR(VLOOKUP(M309,祝日一覧!$A:$C,3,FALSE),"")</f>
        <v/>
      </c>
      <c r="N311" s="167" t="str">
        <f>IFERROR(VLOOKUP(N309,祝日一覧!$A:$C,3,FALSE),"")</f>
        <v/>
      </c>
      <c r="O311" s="167" t="str">
        <f>IFERROR(VLOOKUP(O309,祝日一覧!$A:$C,3,FALSE),"")</f>
        <v/>
      </c>
      <c r="P311" s="167" t="str">
        <f>IFERROR(VLOOKUP(P309,祝日一覧!$A:$C,3,FALSE),"")</f>
        <v/>
      </c>
      <c r="Q311" s="167" t="str">
        <f>IFERROR(VLOOKUP(Q309,祝日一覧!$A:$C,3,FALSE),"")</f>
        <v/>
      </c>
      <c r="R311" s="167" t="str">
        <f>IFERROR(VLOOKUP(R309,祝日一覧!$A:$C,3,FALSE),"")</f>
        <v/>
      </c>
      <c r="S311" s="167" t="str">
        <f>IFERROR(VLOOKUP(S309,祝日一覧!$A:$C,3,FALSE),"")</f>
        <v/>
      </c>
      <c r="T311" s="167" t="str">
        <f>IFERROR(VLOOKUP(T309,祝日一覧!$A:$C,3,FALSE),"")</f>
        <v/>
      </c>
      <c r="U311" s="167" t="str">
        <f>IFERROR(VLOOKUP(U309,祝日一覧!$A:$C,3,FALSE),"")</f>
        <v/>
      </c>
      <c r="V311" s="167" t="str">
        <f>IFERROR(VLOOKUP(V309,祝日一覧!$A:$C,3,FALSE),"")</f>
        <v/>
      </c>
      <c r="W311" s="167" t="str">
        <f>IFERROR(VLOOKUP(W309,祝日一覧!$A:$C,3,FALSE),"")</f>
        <v/>
      </c>
      <c r="X311" s="167" t="str">
        <f>IFERROR(VLOOKUP(X309,祝日一覧!$A:$C,3,FALSE),"")</f>
        <v/>
      </c>
      <c r="Y311" s="167" t="str">
        <f>IFERROR(VLOOKUP(Y309,祝日一覧!$A:$C,3,FALSE),"")</f>
        <v/>
      </c>
      <c r="Z311" s="167" t="str">
        <f>IFERROR(VLOOKUP(Z309,祝日一覧!$A:$C,3,FALSE),"")</f>
        <v/>
      </c>
      <c r="AA311" s="167" t="str">
        <f>IFERROR(VLOOKUP(AA309,祝日一覧!$A:$C,3,FALSE),"")</f>
        <v/>
      </c>
      <c r="AB311" s="167" t="str">
        <f>IFERROR(VLOOKUP(AB309,祝日一覧!$A:$C,3,FALSE),"")</f>
        <v/>
      </c>
      <c r="AC311" s="167" t="str">
        <f>IFERROR(VLOOKUP(AC309,祝日一覧!$A:$C,3,FALSE),"")</f>
        <v/>
      </c>
      <c r="AD311" s="167" t="str">
        <f>IFERROR(VLOOKUP(AD309,祝日一覧!$A:$C,3,FALSE),"")</f>
        <v/>
      </c>
      <c r="AE311" s="167" t="str">
        <f>IFERROR(VLOOKUP(AE309,祝日一覧!$A:$C,3,FALSE),"")</f>
        <v>昭和の日</v>
      </c>
      <c r="AF311" s="167" t="str">
        <f>IFERROR(VLOOKUP(AF309,祝日一覧!$A:$C,3,FALSE),"")</f>
        <v/>
      </c>
      <c r="AG311" s="168" t="str">
        <f>IFERROR(VLOOKUP(AG309,祝日一覧!$A:$C,3,FALSE),"")</f>
        <v/>
      </c>
      <c r="AH311" s="194"/>
      <c r="AI311" s="195"/>
      <c r="AJ311" s="195"/>
      <c r="AK311" s="195"/>
      <c r="AL311" s="196"/>
      <c r="AM311" s="177"/>
      <c r="AN311" s="178"/>
      <c r="AO311" s="179"/>
      <c r="AP311" s="181"/>
      <c r="AQ311" s="184"/>
      <c r="AR311" s="39" t="s">
        <v>84</v>
      </c>
      <c r="AS311" s="40" t="s">
        <v>84</v>
      </c>
      <c r="AT311" s="186"/>
      <c r="AU311" s="156"/>
      <c r="AV311" s="170"/>
      <c r="AW311" s="156"/>
      <c r="AX311" s="170"/>
      <c r="AY311" s="170"/>
      <c r="AZ311" s="170"/>
      <c r="BA311" s="170"/>
      <c r="BB311" s="170"/>
      <c r="BC311" s="125"/>
      <c r="BD311" s="174">
        <f ca="1">BC310-AS312</f>
        <v>10</v>
      </c>
      <c r="BE311" s="174">
        <f ca="1">BC310-AS314</f>
        <v>10</v>
      </c>
      <c r="BF311" s="125"/>
      <c r="BG311" s="125"/>
      <c r="BH311" s="172"/>
      <c r="BI311" s="173">
        <f>WEEKDAY(C307,3)</f>
        <v>5</v>
      </c>
      <c r="BJ311" s="125"/>
      <c r="BK311" s="125"/>
    </row>
    <row r="312" spans="1:63" ht="54" outlineLevel="1">
      <c r="A312" s="43"/>
      <c r="B312" s="169"/>
      <c r="C312" s="167"/>
      <c r="D312" s="167"/>
      <c r="E312" s="167"/>
      <c r="F312" s="167"/>
      <c r="G312" s="167"/>
      <c r="H312" s="167"/>
      <c r="I312" s="167"/>
      <c r="J312" s="167"/>
      <c r="K312" s="167"/>
      <c r="L312" s="167"/>
      <c r="M312" s="167"/>
      <c r="N312" s="167"/>
      <c r="O312" s="167"/>
      <c r="P312" s="167"/>
      <c r="Q312" s="167"/>
      <c r="R312" s="167"/>
      <c r="S312" s="167"/>
      <c r="T312" s="167"/>
      <c r="U312" s="167"/>
      <c r="V312" s="167"/>
      <c r="W312" s="167"/>
      <c r="X312" s="167"/>
      <c r="Y312" s="167"/>
      <c r="Z312" s="167"/>
      <c r="AA312" s="167"/>
      <c r="AB312" s="167"/>
      <c r="AC312" s="167"/>
      <c r="AD312" s="167"/>
      <c r="AE312" s="167"/>
      <c r="AF312" s="167"/>
      <c r="AG312" s="168"/>
      <c r="AH312" s="86" t="str">
        <f>IF($BI310=7,DBCS(1&amp;"日～"&amp;7&amp;"日"),DBCS("前"&amp;DAY(EOMONTH($C308-1,0))-6+$BI310&amp;"日～"&amp;$BI310&amp;"日"))</f>
        <v>前２７日～２日</v>
      </c>
      <c r="AI312" s="45" t="str">
        <f>DBCS($BI310+1&amp;"日～"&amp;$BI310+7&amp;"日")</f>
        <v>３日～９日</v>
      </c>
      <c r="AJ312" s="45" t="str">
        <f>DBCS($BI310+8&amp;"日～"&amp;$BI310+14&amp;"日")</f>
        <v>１０日～１６日</v>
      </c>
      <c r="AK312" s="45" t="str">
        <f>DBCS($BI310+15&amp;"日～"&amp;$BI310+21&amp;"日")</f>
        <v>１７日～２３日</v>
      </c>
      <c r="AL312" s="46" t="str">
        <f>IF(AND(BI310=7,BI313=0),"-",IF($BI315=3,"-",DBCS($BI310+22&amp;"日～"&amp;$BI310+28&amp;"日")))</f>
        <v>２４日～３０日</v>
      </c>
      <c r="AM312" s="177"/>
      <c r="AN312" s="178"/>
      <c r="AO312" s="179"/>
      <c r="AP312" s="182"/>
      <c r="AQ312" s="185"/>
      <c r="AR312" s="39">
        <f>COUNTIF(C313:AG314,"外")</f>
        <v>0</v>
      </c>
      <c r="AS312" s="40">
        <f ca="1">COUNTIF(OFFSET(C313,0,MAX(5-WEEKDAY(C308,3),0),1,MIN(7-WEEKDAY(C308,3),2)),"外")+COUNTIF(OFFSET(C313,0,MAX(5-WEEKDAY(C308,3),0)+7,1,2),"外")+COUNTIF(OFFSET(C313,0,MAX(5-WEEKDAY(C308,3),0)+14,1,2),"外")+COUNTIF(OFFSET(C313,0,MAX(5-WEEKDAY(C308,3),0)+21,1,2),"外")+IF(BI312-BI310&lt;27,0,COUNTIF(OFFSET(C313,0,BI310+26,1,MIN(7-BI313,2)),"外"))</f>
        <v>0</v>
      </c>
      <c r="AT312" s="186"/>
      <c r="AU312" s="156"/>
      <c r="AV312" s="170"/>
      <c r="AW312" s="156"/>
      <c r="AX312" s="170"/>
      <c r="AY312" s="170"/>
      <c r="AZ312" s="170"/>
      <c r="BA312" s="170"/>
      <c r="BB312" s="170"/>
      <c r="BC312" s="125"/>
      <c r="BD312" s="175"/>
      <c r="BE312" s="175"/>
      <c r="BF312" s="125"/>
      <c r="BG312" s="125"/>
      <c r="BH312" s="47" t="s">
        <v>109</v>
      </c>
      <c r="BI312" s="48">
        <f>DAY(EOMONTH(C308,0))</f>
        <v>30</v>
      </c>
      <c r="BJ312" s="125"/>
      <c r="BK312" s="125"/>
    </row>
    <row r="313" spans="1:63" ht="26.45" customHeight="1" outlineLevel="1">
      <c r="A313" s="52"/>
      <c r="B313" s="161" t="s">
        <v>88</v>
      </c>
      <c r="C313" s="123"/>
      <c r="D313" s="123"/>
      <c r="E313" s="123"/>
      <c r="F313" s="123"/>
      <c r="G313" s="123"/>
      <c r="H313" s="123"/>
      <c r="I313" s="123"/>
      <c r="J313" s="123"/>
      <c r="K313" s="123"/>
      <c r="L313" s="123"/>
      <c r="M313" s="123"/>
      <c r="N313" s="123"/>
      <c r="O313" s="123"/>
      <c r="P313" s="123"/>
      <c r="Q313" s="123"/>
      <c r="R313" s="123"/>
      <c r="S313" s="123"/>
      <c r="T313" s="123"/>
      <c r="U313" s="123"/>
      <c r="V313" s="123"/>
      <c r="W313" s="123"/>
      <c r="X313" s="123"/>
      <c r="Y313" s="123"/>
      <c r="Z313" s="123"/>
      <c r="AA313" s="123"/>
      <c r="AB313" s="123"/>
      <c r="AC313" s="123"/>
      <c r="AD313" s="123"/>
      <c r="AE313" s="123"/>
      <c r="AF313" s="123"/>
      <c r="AG313" s="143"/>
      <c r="AH313" s="53">
        <f ca="1">IF(BI310=7,COUNTIF(OFFSET($C313,0,0,1,$BI310),"○")+COUNTIF(OFFSET($C313,0,$BI310,1,7),"●"),COUNTIF(OFFSET($C313,0,0,1,$BI310),"○")+COUNTIF(OFFSET($C313,-10,DAY(EOMONTH(C308-1,0))-7+BI310,1,7-$BI310),"○")+COUNTIF(OFFSET(C313,0,BI310,1,7),"●"))</f>
        <v>0</v>
      </c>
      <c r="AI313" s="54">
        <f ca="1">COUNTIF(OFFSET($C313,0,$BI310,1,7),"○")+COUNTIF(OFFSET($C313,0,$BI310+7,1,7),"●")</f>
        <v>0</v>
      </c>
      <c r="AJ313" s="54">
        <f ca="1">COUNTIF(OFFSET($C313,0,$BI310+7,1,7),"○")+COUNTIF(OFFSET($C313,0,$BI310+14,1,7),"●")</f>
        <v>0</v>
      </c>
      <c r="AK313" s="54">
        <f ca="1">IF(BI315=3,COUNTIF(OFFSET($C313,0,$BI310+14,1,7),"○")+IFERROR(COUNTIF(OFFSET(C313,0,BI310+21,1,BI313),"●"),0)+COUNTIF(OFFSET(C313,10,0,1,7-BI313),"●"),COUNTIF(OFFSET($C313,0,$BI310+14,1,7),"○")+COUNTIF(OFFSET($C313,0,$BI310+21,1,7),"●"))</f>
        <v>0</v>
      </c>
      <c r="AL313" s="55">
        <f ca="1">IF((BI315+SIGN(BI310))&lt;5,"-",IF(BI313=0,COUNTIF(OFFSET(C313,0,BI310+21,1,7),"○")+COUNTIF(OFFSET(C313,10,0,1,7-BI313),"●"),COUNTIF(OFFSET(C313,0,BI310+21,1,7),"○")+COUNTIF(OFFSET(C313,0,BI310+28,1,BI313),"●")+COUNTIF(OFFSET(C313,10,1,7-BI313,),"●")))</f>
        <v>0</v>
      </c>
      <c r="AM313" s="145">
        <f>AY310</f>
        <v>0</v>
      </c>
      <c r="AN313" s="147">
        <f>IF(AU310=0,"対象外",AM313/AU310)</f>
        <v>0</v>
      </c>
      <c r="AO313" s="149" t="str">
        <f ca="1">IF(AU310=0,"対象外",IF(AM313/AU310&gt;=0.285,"達成",IF(AM313&gt;=BF313,"達成※","未")))</f>
        <v>未</v>
      </c>
      <c r="AP313" s="151">
        <f>AZ310</f>
        <v>38</v>
      </c>
      <c r="AQ313" s="153">
        <f>IFERROR(AP313/AV310,"")</f>
        <v>4.2553191489361701E-2</v>
      </c>
      <c r="AR313" s="39" t="s">
        <v>85</v>
      </c>
      <c r="AS313" s="40" t="s">
        <v>85</v>
      </c>
      <c r="AT313" s="186"/>
      <c r="AU313" s="156"/>
      <c r="AV313" s="170"/>
      <c r="AW313" s="156"/>
      <c r="AX313" s="170"/>
      <c r="AY313" s="170"/>
      <c r="AZ313" s="170"/>
      <c r="BA313" s="170"/>
      <c r="BB313" s="170"/>
      <c r="BC313" s="125"/>
      <c r="BD313" s="175"/>
      <c r="BE313" s="175"/>
      <c r="BF313" s="125" t="str">
        <f ca="1">IF(OR(BD311/AU310&lt;0.285,BD311=0),BD311,"-")</f>
        <v>-</v>
      </c>
      <c r="BG313" s="174" t="str">
        <f ca="1">IF(OR(BE311/AW310&lt;0.285,BE311=0),BE311,"-")</f>
        <v>-</v>
      </c>
      <c r="BH313" s="56" t="s">
        <v>110</v>
      </c>
      <c r="BI313" s="57">
        <f>MOD(BI312-BI310,7)</f>
        <v>0</v>
      </c>
      <c r="BJ313" s="125"/>
      <c r="BK313" s="125"/>
    </row>
    <row r="314" spans="1:63" ht="12.95" customHeight="1" outlineLevel="1">
      <c r="A314" s="52"/>
      <c r="B314" s="161"/>
      <c r="C314" s="123"/>
      <c r="D314" s="123"/>
      <c r="E314" s="123"/>
      <c r="F314" s="123"/>
      <c r="G314" s="123"/>
      <c r="H314" s="123"/>
      <c r="I314" s="123"/>
      <c r="J314" s="123"/>
      <c r="K314" s="123"/>
      <c r="L314" s="123"/>
      <c r="M314" s="123"/>
      <c r="N314" s="123"/>
      <c r="O314" s="123"/>
      <c r="P314" s="123"/>
      <c r="Q314" s="123"/>
      <c r="R314" s="123"/>
      <c r="S314" s="123"/>
      <c r="T314" s="123"/>
      <c r="U314" s="123"/>
      <c r="V314" s="123"/>
      <c r="W314" s="123"/>
      <c r="X314" s="123"/>
      <c r="Y314" s="123"/>
      <c r="Z314" s="123"/>
      <c r="AA314" s="123"/>
      <c r="AB314" s="123"/>
      <c r="AC314" s="123"/>
      <c r="AD314" s="123"/>
      <c r="AE314" s="123"/>
      <c r="AF314" s="123"/>
      <c r="AG314" s="143"/>
      <c r="AH314" s="58" t="str">
        <f ca="1">IF(BI310=1,
IF((2-COUNTIF(OFFSET(C313,0,0,1,1),"外")-COUNTIF(OFFSET(C313,-10,BI302-1),"外"))&lt;=AH313,"達成","未"),
IF((2-COUNTIF(OFFSET(C313,0,MAX(5-WEEKDAY(C308,3),0),1,2),"外"))&lt;=AH313,"達成","未"))</f>
        <v>未</v>
      </c>
      <c r="AI314" s="54" t="str">
        <f ca="1">IF((2-COUNTIF(OFFSET($C313,0,$BI310+5,1,2),"外"))&lt;=AI313,"達成","未")</f>
        <v>未</v>
      </c>
      <c r="AJ314" s="54" t="str">
        <f ca="1">IF((2-COUNTIF(OFFSET($C313,0,$BI310+12,1,2),"外"))&lt;=AJ313,"達成","未")</f>
        <v>未</v>
      </c>
      <c r="AK314" s="54" t="str">
        <f ca="1">IF((2-COUNTIF(OFFSET($C313,0,$BI310+19,1,2),"外"))&lt;=AK313,"達成","未")</f>
        <v>未</v>
      </c>
      <c r="AL314" s="55" t="str">
        <f ca="1">IF((BI315+SIGN(BI310))&lt;5,"-",IF((2-COUNTIF(OFFSET($C313,0,$BI310+26,1,2),"外"))&lt;=AL313,"達成","未"))</f>
        <v>未</v>
      </c>
      <c r="AM314" s="163"/>
      <c r="AN314" s="164"/>
      <c r="AO314" s="165"/>
      <c r="AP314" s="166"/>
      <c r="AQ314" s="187"/>
      <c r="AR314" s="188">
        <f>COUNTIF(C315:AG316,"外")</f>
        <v>0</v>
      </c>
      <c r="AS314" s="190">
        <f ca="1">COUNTIF(OFFSET(C315,0,MAX(5-WEEKDAY(C308,3),0),1,MIN(7-WEEKDAY(C308,3),2)),"外")+COUNTIF(OFFSET(C315,0,MAX(5-WEEKDAY(C308,3),0)+7,1,2),"外")+COUNTIF(OFFSET(C315,0,MAX(5-WEEKDAY(C308,3),0)+14,1,2),"外")+COUNTIF(OFFSET(C315,0,MAX(5-WEEKDAY(C308,3),0)+21,1,2),"外")+IF(BI312-BI310&lt;27,0,COUNTIF(OFFSET(C315,0,BI310+26,1,MIN(7-BI313,2)),"外"))</f>
        <v>0</v>
      </c>
      <c r="AT314" s="186"/>
      <c r="AU314" s="156"/>
      <c r="AV314" s="170"/>
      <c r="AW314" s="156"/>
      <c r="AX314" s="170"/>
      <c r="AY314" s="170"/>
      <c r="AZ314" s="170"/>
      <c r="BA314" s="170"/>
      <c r="BB314" s="170"/>
      <c r="BC314" s="125"/>
      <c r="BD314" s="175"/>
      <c r="BE314" s="175"/>
      <c r="BF314" s="125"/>
      <c r="BG314" s="175"/>
      <c r="BH314" s="59" t="s">
        <v>112</v>
      </c>
      <c r="BI314" s="57">
        <f>SIGN(BI310)+SIGN(BI313)+BI315</f>
        <v>5</v>
      </c>
      <c r="BJ314" s="125"/>
      <c r="BK314" s="125"/>
    </row>
    <row r="315" spans="1:63" ht="26.45" customHeight="1" outlineLevel="1">
      <c r="A315" s="52"/>
      <c r="B315" s="161" t="s">
        <v>137</v>
      </c>
      <c r="C315" s="123"/>
      <c r="D315" s="123"/>
      <c r="E315" s="123"/>
      <c r="F315" s="123"/>
      <c r="G315" s="123"/>
      <c r="H315" s="123"/>
      <c r="I315" s="123"/>
      <c r="J315" s="123"/>
      <c r="K315" s="123"/>
      <c r="L315" s="123"/>
      <c r="M315" s="123"/>
      <c r="N315" s="123"/>
      <c r="O315" s="123"/>
      <c r="P315" s="123"/>
      <c r="Q315" s="123"/>
      <c r="R315" s="123"/>
      <c r="S315" s="123"/>
      <c r="T315" s="123"/>
      <c r="U315" s="123"/>
      <c r="V315" s="123"/>
      <c r="W315" s="123"/>
      <c r="X315" s="123"/>
      <c r="Y315" s="123"/>
      <c r="Z315" s="123"/>
      <c r="AA315" s="123"/>
      <c r="AB315" s="123"/>
      <c r="AC315" s="123"/>
      <c r="AD315" s="123"/>
      <c r="AE315" s="123"/>
      <c r="AF315" s="123"/>
      <c r="AG315" s="143"/>
      <c r="AH315" s="53">
        <f ca="1">IF(BI310=7,COUNTIF(OFFSET($C315,0,0,1,$BI310),"○")+COUNTIF(OFFSET($C315,0,$BI310,1,7),"●"),COUNTIF(OFFSET($C315,0,0,1,$BI310),"○")+COUNTIF(OFFSET($C315,-10,DAY(EOMONTH(C308-1,0))-7+BI310,1,7-$BI310),"○")+COUNTIF(OFFSET(C315,0,BI310,1,7),"●"))</f>
        <v>0</v>
      </c>
      <c r="AI315" s="60">
        <f ca="1">COUNTIF(OFFSET($C315,0,$BI310,1,7),"○")+COUNTIF(OFFSET($C315,0,$BI310+7,1,7),"●")</f>
        <v>0</v>
      </c>
      <c r="AJ315" s="60">
        <f ca="1">COUNTIF(OFFSET($C315,0,$BI310+7,1,7),"○")+COUNTIF(OFFSET($C315,0,$BI310+14,1,7),"●")</f>
        <v>0</v>
      </c>
      <c r="AK315" s="60">
        <f ca="1">IF(BI315=3,COUNTIF(OFFSET($C315,0,$BI310+14,1,7),"○")+IFERROR(COUNTIF(OFFSET(C315,0,BI310+21,1,BI313),"●"),0)+COUNTIF(OFFSET(C315,10,0,1,7-BI313),"●"),COUNTIF(OFFSET($C315,0,$BI310+14,1,7),"○")+COUNTIF(OFFSET($C315,0,$BI310+21,1,7),"●"))</f>
        <v>0</v>
      </c>
      <c r="AL315" s="61">
        <f ca="1">IF((BI315+SIGN(BI310))&lt;5,"-",IF(BI313=0,COUNTIF(OFFSET(C315,0,BI310+21,1,7),"○")+COUNTIF(OFFSET(C315,10,0,1,7-BI313),"●"),COUNTIF(OFFSET(C315,0,BI310+21,1,7),"○")+COUNTIF(OFFSET(C315,0,BI310+28,1,BI313),"●")+COUNTIF(OFFSET(C315,10,1,7-BI313,),"●")))</f>
        <v>0</v>
      </c>
      <c r="AM315" s="145">
        <f>BA310</f>
        <v>0</v>
      </c>
      <c r="AN315" s="147">
        <f>IF(AW310=0,"対象外",AM315/AW310)</f>
        <v>0</v>
      </c>
      <c r="AO315" s="149" t="str">
        <f ca="1">IF(AW310=0,"対象外",IF(AM315/AW310&gt;=0.285,"達成",IF(AM315&gt;=BG313,"達成※","未")))</f>
        <v>未</v>
      </c>
      <c r="AP315" s="151">
        <f>BB310</f>
        <v>38</v>
      </c>
      <c r="AQ315" s="153">
        <f>IFERROR(AP315/AV310,"")</f>
        <v>4.2553191489361701E-2</v>
      </c>
      <c r="AR315" s="189"/>
      <c r="AS315" s="191"/>
      <c r="AT315" s="186"/>
      <c r="AU315" s="157"/>
      <c r="AV315" s="170"/>
      <c r="AW315" s="157"/>
      <c r="AX315" s="170"/>
      <c r="AY315" s="170"/>
      <c r="AZ315" s="170"/>
      <c r="BA315" s="170"/>
      <c r="BB315" s="170"/>
      <c r="BC315" s="125"/>
      <c r="BD315" s="176"/>
      <c r="BE315" s="176"/>
      <c r="BF315" s="125"/>
      <c r="BG315" s="176"/>
      <c r="BH315" s="63" t="s">
        <v>111</v>
      </c>
      <c r="BI315" s="64">
        <f>ROUNDDOWN((BI312-BI310)/7,0)</f>
        <v>4</v>
      </c>
      <c r="BJ315" s="125"/>
      <c r="BK315" s="125"/>
    </row>
    <row r="316" spans="1:63" ht="14.25" outlineLevel="1" thickBot="1">
      <c r="A316" s="52"/>
      <c r="B316" s="162"/>
      <c r="C316" s="142"/>
      <c r="D316" s="142"/>
      <c r="E316" s="142"/>
      <c r="F316" s="142"/>
      <c r="G316" s="142"/>
      <c r="H316" s="142"/>
      <c r="I316" s="142"/>
      <c r="J316" s="142"/>
      <c r="K316" s="142"/>
      <c r="L316" s="142"/>
      <c r="M316" s="142"/>
      <c r="N316" s="142"/>
      <c r="O316" s="142"/>
      <c r="P316" s="142"/>
      <c r="Q316" s="142"/>
      <c r="R316" s="142"/>
      <c r="S316" s="142"/>
      <c r="T316" s="142"/>
      <c r="U316" s="142"/>
      <c r="V316" s="142"/>
      <c r="W316" s="142"/>
      <c r="X316" s="142"/>
      <c r="Y316" s="142"/>
      <c r="Z316" s="142"/>
      <c r="AA316" s="142"/>
      <c r="AB316" s="142"/>
      <c r="AC316" s="142"/>
      <c r="AD316" s="142"/>
      <c r="AE316" s="142"/>
      <c r="AF316" s="142"/>
      <c r="AG316" s="144"/>
      <c r="AH316" s="77" t="str">
        <f ca="1">IF(BI310=1,
IF((2-COUNTIF(OFFSET(C315,0,0,1,1),"外")-COUNTIF(OFFSET(C315,-10,BI302-1),"外"))&lt;=AH315,"達成","未"),
IF((2-COUNTIF(OFFSET(C315,0,MAX(5-WEEKDAY(C308,3),0),1,2),"外"))&lt;=AH315,"達成","未"))</f>
        <v>未</v>
      </c>
      <c r="AI316" s="66" t="str">
        <f ca="1">IF((2-COUNTIF(OFFSET($C315,0,$BI310+5,1,2),"外"))&lt;=AI315,"達成","未")</f>
        <v>未</v>
      </c>
      <c r="AJ316" s="66" t="str">
        <f ca="1">IF((2-COUNTIF(OFFSET($C315,0,$BI310+12,1,2),"外"))&lt;=AJ315,"達成","未")</f>
        <v>未</v>
      </c>
      <c r="AK316" s="66" t="str">
        <f ca="1">IF((2-COUNTIF(OFFSET($C315,0,$BI310+19,1,2),"外"))&lt;=AK315,"達成","未")</f>
        <v>未</v>
      </c>
      <c r="AL316" s="67" t="str">
        <f ca="1">IF((BI315+SIGN(BI310))&lt;5,"-",IF((2-COUNTIF(OFFSET($C315,0,$BI310+26,1,2),"外"))&lt;=AL315,"達成","未"))</f>
        <v>未</v>
      </c>
      <c r="AM316" s="146"/>
      <c r="AN316" s="148"/>
      <c r="AO316" s="150"/>
      <c r="AP316" s="152"/>
      <c r="AQ316" s="154"/>
      <c r="AR316" s="68"/>
      <c r="AS316" s="68"/>
      <c r="AT316" s="22"/>
      <c r="AU316" s="22"/>
      <c r="AV316" s="22"/>
      <c r="AW316" s="22"/>
      <c r="AX316" s="22"/>
      <c r="AY316" s="22"/>
      <c r="AZ316" s="22"/>
      <c r="BA316" s="22"/>
      <c r="BB316" s="22"/>
      <c r="BC316" s="69"/>
      <c r="BD316" s="69"/>
      <c r="BE316" s="69"/>
      <c r="BF316" s="69"/>
      <c r="BG316" s="69"/>
      <c r="BH316" s="69"/>
      <c r="BI316" s="69"/>
      <c r="BJ316" s="69"/>
      <c r="BK316" s="18"/>
    </row>
    <row r="317" spans="1:63" ht="14.25" outlineLevel="1" thickBot="1">
      <c r="A317" s="12"/>
      <c r="B317" s="14"/>
      <c r="C317" s="14"/>
      <c r="D317" s="14"/>
      <c r="E317" s="14"/>
      <c r="F317" s="14"/>
      <c r="G317" s="14"/>
      <c r="H317" s="14"/>
      <c r="I317" s="14"/>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c r="AG317" s="14"/>
      <c r="AZ317" s="16"/>
      <c r="BA317" s="16"/>
      <c r="BB317" s="16"/>
    </row>
    <row r="318" spans="1:63" ht="12.95" customHeight="1" outlineLevel="1">
      <c r="A318" s="12"/>
      <c r="B318" s="29" t="s">
        <v>0</v>
      </c>
      <c r="C318" s="207">
        <f>DATE(YEAR(C308),MONTH(C308)+1,DAY(C308))</f>
        <v>46874</v>
      </c>
      <c r="D318" s="207"/>
      <c r="E318" s="207"/>
      <c r="F318" s="207"/>
      <c r="G318" s="207"/>
      <c r="H318" s="207"/>
      <c r="I318" s="207"/>
      <c r="J318" s="207"/>
      <c r="K318" s="207"/>
      <c r="L318" s="207"/>
      <c r="M318" s="207"/>
      <c r="N318" s="207"/>
      <c r="O318" s="207"/>
      <c r="P318" s="207"/>
      <c r="Q318" s="207"/>
      <c r="R318" s="207"/>
      <c r="S318" s="207"/>
      <c r="T318" s="207"/>
      <c r="U318" s="207"/>
      <c r="V318" s="207"/>
      <c r="W318" s="207"/>
      <c r="X318" s="207"/>
      <c r="Y318" s="207"/>
      <c r="Z318" s="207"/>
      <c r="AA318" s="207"/>
      <c r="AB318" s="207"/>
      <c r="AC318" s="207"/>
      <c r="AD318" s="207"/>
      <c r="AE318" s="207"/>
      <c r="AF318" s="207"/>
      <c r="AG318" s="208"/>
      <c r="AH318" s="256" t="s">
        <v>135</v>
      </c>
      <c r="AI318" s="257"/>
      <c r="AJ318" s="257"/>
      <c r="AK318" s="257"/>
      <c r="AL318" s="258"/>
      <c r="AM318" s="215" t="s">
        <v>50</v>
      </c>
      <c r="AN318" s="216"/>
      <c r="AO318" s="217"/>
      <c r="AP318" s="221" t="s">
        <v>11</v>
      </c>
      <c r="AQ318" s="222"/>
      <c r="AR318" s="199" t="s">
        <v>113</v>
      </c>
      <c r="AS318" s="202" t="s">
        <v>114</v>
      </c>
      <c r="AT318" s="205" t="s">
        <v>15</v>
      </c>
      <c r="AU318" s="155" t="s">
        <v>115</v>
      </c>
      <c r="AV318" s="197" t="s">
        <v>116</v>
      </c>
      <c r="AW318" s="155" t="s">
        <v>118</v>
      </c>
      <c r="AX318" s="197" t="s">
        <v>117</v>
      </c>
      <c r="AY318" s="155" t="s">
        <v>80</v>
      </c>
      <c r="AZ318" s="155" t="s">
        <v>81</v>
      </c>
      <c r="BA318" s="30" t="s">
        <v>82</v>
      </c>
      <c r="BB318" s="30" t="s">
        <v>83</v>
      </c>
      <c r="BC318" s="170" t="s">
        <v>52</v>
      </c>
      <c r="BD318" s="197" t="s">
        <v>119</v>
      </c>
      <c r="BE318" s="197" t="s">
        <v>120</v>
      </c>
      <c r="BF318" s="170" t="s">
        <v>121</v>
      </c>
      <c r="BG318" s="170" t="s">
        <v>122</v>
      </c>
      <c r="BH318" s="31"/>
      <c r="BI318" s="192" t="s">
        <v>100</v>
      </c>
      <c r="BJ318" s="170" t="s">
        <v>61</v>
      </c>
      <c r="BK318" s="125" t="s">
        <v>89</v>
      </c>
    </row>
    <row r="319" spans="1:63" outlineLevel="1">
      <c r="A319" s="12"/>
      <c r="B319" s="32" t="s">
        <v>1</v>
      </c>
      <c r="C319" s="33">
        <f>DATE(YEAR(C318),MONTH(C318),DAY(C318))</f>
        <v>46874</v>
      </c>
      <c r="D319" s="33">
        <f>IF(MONTH(DATE(YEAR(C319),MONTH(C319),DAY(C319)+1))=MONTH($C318),DATE(YEAR(C319),MONTH(C319),DAY(C319)+1),"")</f>
        <v>46875</v>
      </c>
      <c r="E319" s="33">
        <f t="shared" ref="E319:AG319" si="63">IF(MONTH(DATE(YEAR(D319),MONTH(D319),DAY(D319)+1))=MONTH($C318),DATE(YEAR(D319),MONTH(D319),DAY(D319)+1),"")</f>
        <v>46876</v>
      </c>
      <c r="F319" s="33">
        <f t="shared" si="63"/>
        <v>46877</v>
      </c>
      <c r="G319" s="33">
        <f t="shared" si="63"/>
        <v>46878</v>
      </c>
      <c r="H319" s="33">
        <f t="shared" si="63"/>
        <v>46879</v>
      </c>
      <c r="I319" s="33">
        <f t="shared" si="63"/>
        <v>46880</v>
      </c>
      <c r="J319" s="33">
        <f t="shared" si="63"/>
        <v>46881</v>
      </c>
      <c r="K319" s="33">
        <f t="shared" si="63"/>
        <v>46882</v>
      </c>
      <c r="L319" s="33">
        <f t="shared" si="63"/>
        <v>46883</v>
      </c>
      <c r="M319" s="33">
        <f t="shared" si="63"/>
        <v>46884</v>
      </c>
      <c r="N319" s="33">
        <f t="shared" si="63"/>
        <v>46885</v>
      </c>
      <c r="O319" s="33">
        <f t="shared" si="63"/>
        <v>46886</v>
      </c>
      <c r="P319" s="33">
        <f t="shared" si="63"/>
        <v>46887</v>
      </c>
      <c r="Q319" s="33">
        <f t="shared" si="63"/>
        <v>46888</v>
      </c>
      <c r="R319" s="33">
        <f t="shared" si="63"/>
        <v>46889</v>
      </c>
      <c r="S319" s="33">
        <f t="shared" si="63"/>
        <v>46890</v>
      </c>
      <c r="T319" s="33">
        <f t="shared" si="63"/>
        <v>46891</v>
      </c>
      <c r="U319" s="33">
        <f t="shared" si="63"/>
        <v>46892</v>
      </c>
      <c r="V319" s="33">
        <f t="shared" si="63"/>
        <v>46893</v>
      </c>
      <c r="W319" s="33">
        <f t="shared" si="63"/>
        <v>46894</v>
      </c>
      <c r="X319" s="33">
        <f t="shared" si="63"/>
        <v>46895</v>
      </c>
      <c r="Y319" s="33">
        <f t="shared" si="63"/>
        <v>46896</v>
      </c>
      <c r="Z319" s="33">
        <f t="shared" si="63"/>
        <v>46897</v>
      </c>
      <c r="AA319" s="33">
        <f t="shared" si="63"/>
        <v>46898</v>
      </c>
      <c r="AB319" s="33">
        <f t="shared" si="63"/>
        <v>46899</v>
      </c>
      <c r="AC319" s="33">
        <f t="shared" si="63"/>
        <v>46900</v>
      </c>
      <c r="AD319" s="33">
        <f t="shared" si="63"/>
        <v>46901</v>
      </c>
      <c r="AE319" s="33">
        <f t="shared" si="63"/>
        <v>46902</v>
      </c>
      <c r="AF319" s="33">
        <f t="shared" si="63"/>
        <v>46903</v>
      </c>
      <c r="AG319" s="74">
        <f t="shared" si="63"/>
        <v>46904</v>
      </c>
      <c r="AH319" s="259"/>
      <c r="AI319" s="260"/>
      <c r="AJ319" s="260"/>
      <c r="AK319" s="260"/>
      <c r="AL319" s="261"/>
      <c r="AM319" s="218"/>
      <c r="AN319" s="219"/>
      <c r="AO319" s="220"/>
      <c r="AP319" s="223"/>
      <c r="AQ319" s="224"/>
      <c r="AR319" s="200"/>
      <c r="AS319" s="203"/>
      <c r="AT319" s="206"/>
      <c r="AU319" s="157"/>
      <c r="AV319" s="137"/>
      <c r="AW319" s="157"/>
      <c r="AX319" s="137"/>
      <c r="AY319" s="157"/>
      <c r="AZ319" s="157"/>
      <c r="BA319" s="35" t="s">
        <v>78</v>
      </c>
      <c r="BB319" s="35" t="s">
        <v>79</v>
      </c>
      <c r="BC319" s="170"/>
      <c r="BD319" s="198"/>
      <c r="BE319" s="198"/>
      <c r="BF319" s="125"/>
      <c r="BG319" s="125"/>
      <c r="BH319" s="36"/>
      <c r="BI319" s="193"/>
      <c r="BJ319" s="170"/>
      <c r="BK319" s="125"/>
    </row>
    <row r="320" spans="1:63" ht="12.95" customHeight="1" outlineLevel="1">
      <c r="A320" s="12"/>
      <c r="B320" s="32" t="s">
        <v>2</v>
      </c>
      <c r="C320" s="37" t="str">
        <f t="shared" ref="C320:AG320" si="64">TEXT(C319,"aaa")</f>
        <v>月</v>
      </c>
      <c r="D320" s="37" t="str">
        <f t="shared" si="64"/>
        <v>火</v>
      </c>
      <c r="E320" s="37" t="str">
        <f t="shared" si="64"/>
        <v>水</v>
      </c>
      <c r="F320" s="37" t="str">
        <f t="shared" si="64"/>
        <v>木</v>
      </c>
      <c r="G320" s="37" t="str">
        <f t="shared" si="64"/>
        <v>金</v>
      </c>
      <c r="H320" s="37" t="str">
        <f t="shared" si="64"/>
        <v>土</v>
      </c>
      <c r="I320" s="37" t="str">
        <f t="shared" si="64"/>
        <v>日</v>
      </c>
      <c r="J320" s="37" t="str">
        <f t="shared" si="64"/>
        <v>月</v>
      </c>
      <c r="K320" s="37" t="str">
        <f t="shared" si="64"/>
        <v>火</v>
      </c>
      <c r="L320" s="37" t="str">
        <f t="shared" si="64"/>
        <v>水</v>
      </c>
      <c r="M320" s="37" t="str">
        <f t="shared" si="64"/>
        <v>木</v>
      </c>
      <c r="N320" s="37" t="str">
        <f t="shared" si="64"/>
        <v>金</v>
      </c>
      <c r="O320" s="37" t="str">
        <f t="shared" si="64"/>
        <v>土</v>
      </c>
      <c r="P320" s="37" t="str">
        <f t="shared" si="64"/>
        <v>日</v>
      </c>
      <c r="Q320" s="37" t="str">
        <f t="shared" si="64"/>
        <v>月</v>
      </c>
      <c r="R320" s="37" t="str">
        <f t="shared" si="64"/>
        <v>火</v>
      </c>
      <c r="S320" s="37" t="str">
        <f t="shared" si="64"/>
        <v>水</v>
      </c>
      <c r="T320" s="37" t="str">
        <f t="shared" si="64"/>
        <v>木</v>
      </c>
      <c r="U320" s="37" t="str">
        <f t="shared" si="64"/>
        <v>金</v>
      </c>
      <c r="V320" s="37" t="str">
        <f t="shared" si="64"/>
        <v>土</v>
      </c>
      <c r="W320" s="37" t="str">
        <f t="shared" si="64"/>
        <v>日</v>
      </c>
      <c r="X320" s="37" t="str">
        <f t="shared" si="64"/>
        <v>月</v>
      </c>
      <c r="Y320" s="37" t="str">
        <f t="shared" si="64"/>
        <v>火</v>
      </c>
      <c r="Z320" s="37" t="str">
        <f t="shared" si="64"/>
        <v>水</v>
      </c>
      <c r="AA320" s="37" t="str">
        <f t="shared" si="64"/>
        <v>木</v>
      </c>
      <c r="AB320" s="37" t="str">
        <f t="shared" si="64"/>
        <v>金</v>
      </c>
      <c r="AC320" s="37" t="str">
        <f t="shared" si="64"/>
        <v>土</v>
      </c>
      <c r="AD320" s="37" t="str">
        <f t="shared" si="64"/>
        <v>日</v>
      </c>
      <c r="AE320" s="37" t="str">
        <f t="shared" si="64"/>
        <v>月</v>
      </c>
      <c r="AF320" s="37" t="str">
        <f t="shared" si="64"/>
        <v>火</v>
      </c>
      <c r="AG320" s="75" t="str">
        <f t="shared" si="64"/>
        <v>水</v>
      </c>
      <c r="AH320" s="194" t="s">
        <v>90</v>
      </c>
      <c r="AI320" s="195" t="s">
        <v>91</v>
      </c>
      <c r="AJ320" s="195" t="s">
        <v>92</v>
      </c>
      <c r="AK320" s="195" t="s">
        <v>93</v>
      </c>
      <c r="AL320" s="196" t="s">
        <v>94</v>
      </c>
      <c r="AM320" s="177" t="s">
        <v>44</v>
      </c>
      <c r="AN320" s="178" t="s">
        <v>12</v>
      </c>
      <c r="AO320" s="179" t="s">
        <v>51</v>
      </c>
      <c r="AP320" s="180" t="s">
        <v>44</v>
      </c>
      <c r="AQ320" s="183" t="s">
        <v>13</v>
      </c>
      <c r="AR320" s="201"/>
      <c r="AS320" s="204"/>
      <c r="AT320" s="186">
        <f>COUNT(C319:AG319)</f>
        <v>31</v>
      </c>
      <c r="AU320" s="155">
        <f>AT320-AR322</f>
        <v>31</v>
      </c>
      <c r="AV320" s="170">
        <f>SUM(AU$8:AU323)</f>
        <v>924</v>
      </c>
      <c r="AW320" s="155">
        <f>AT320-AR324</f>
        <v>31</v>
      </c>
      <c r="AX320" s="170">
        <f>SUM(AW$8:AW323)</f>
        <v>924</v>
      </c>
      <c r="AY320" s="170">
        <f>COUNTIF(C323:AG323,"○")+COUNTIF(C323:AG323,"●")</f>
        <v>0</v>
      </c>
      <c r="AZ320" s="170">
        <f>SUM(AY$9:AY324)</f>
        <v>38</v>
      </c>
      <c r="BA320" s="170">
        <f>COUNTIF(C325:AG325,"○")+COUNTIF(C325:AG325,"●")</f>
        <v>0</v>
      </c>
      <c r="BB320" s="170">
        <f>SUM(BA$10:BA325)</f>
        <v>38</v>
      </c>
      <c r="BC320" s="125">
        <f>COUNTIF(C320:AG320,"土")+COUNTIF(C320:AG320,"日")</f>
        <v>8</v>
      </c>
      <c r="BD320" s="137"/>
      <c r="BE320" s="137"/>
      <c r="BF320" s="125" t="str">
        <f ca="1">IF(OR(BD321/AU320&lt;0.285,BD321=0),"特例","特例なし")</f>
        <v>特例</v>
      </c>
      <c r="BG320" s="125" t="str">
        <f ca="1">IF(OR(BE321/AW320&lt;0.285,BE321=0),"特例","特例なし")</f>
        <v>特例</v>
      </c>
      <c r="BH320" s="171" t="s">
        <v>108</v>
      </c>
      <c r="BI320" s="173">
        <f>ABS(IF(WEEKDAY(C318,3)=0,7,WEEKDAY(C318,3)-7))</f>
        <v>7</v>
      </c>
      <c r="BJ320" s="125">
        <f ca="1">IF($AO$340="計画",IF(AU320=0,1,IF(AO323="達成",1,IF(AO323="達成※",1,0))),IF(AW320=0,1,IF(AO325="達成",1,IF(AO325="達成※",1,0))))</f>
        <v>0</v>
      </c>
      <c r="BK320" s="125">
        <f ca="1">IF($AO$340="計画",IF(COUNTIF(AH324:AL324,"未")=0,1,0),IF(COUNTIF(AH326:AL326,"未")=0,1,0))</f>
        <v>0</v>
      </c>
    </row>
    <row r="321" spans="1:63" ht="28.5" outlineLevel="1">
      <c r="A321" s="12"/>
      <c r="B321" s="169" t="s">
        <v>3</v>
      </c>
      <c r="C321" s="167" t="str">
        <f>IFERROR(VLOOKUP(C319,祝日一覧!$A:$C,3,FALSE),"")</f>
        <v/>
      </c>
      <c r="D321" s="167" t="str">
        <f>IFERROR(VLOOKUP(D319,祝日一覧!$A:$C,3,FALSE),"")</f>
        <v/>
      </c>
      <c r="E321" s="167" t="str">
        <f>IFERROR(VLOOKUP(E319,祝日一覧!$A:$C,3,FALSE),"")</f>
        <v>憲法記念日</v>
      </c>
      <c r="F321" s="167" t="str">
        <f>IFERROR(VLOOKUP(F319,祝日一覧!$A:$C,3,FALSE),"")</f>
        <v>みどりの日</v>
      </c>
      <c r="G321" s="167" t="str">
        <f>IFERROR(VLOOKUP(G319,祝日一覧!$A:$C,3,FALSE),"")</f>
        <v>こどもの日</v>
      </c>
      <c r="H321" s="167" t="str">
        <f>IFERROR(VLOOKUP(H319,祝日一覧!$A:$C,3,FALSE),"")</f>
        <v/>
      </c>
      <c r="I321" s="167" t="str">
        <f>IFERROR(VLOOKUP(I319,祝日一覧!$A:$C,3,FALSE),"")</f>
        <v/>
      </c>
      <c r="J321" s="167" t="str">
        <f>IFERROR(VLOOKUP(J319,祝日一覧!$A:$C,3,FALSE),"")</f>
        <v/>
      </c>
      <c r="K321" s="167" t="str">
        <f>IFERROR(VLOOKUP(K319,祝日一覧!$A:$C,3,FALSE),"")</f>
        <v/>
      </c>
      <c r="L321" s="167" t="str">
        <f>IFERROR(VLOOKUP(L319,祝日一覧!$A:$C,3,FALSE),"")</f>
        <v/>
      </c>
      <c r="M321" s="167" t="str">
        <f>IFERROR(VLOOKUP(M319,祝日一覧!$A:$C,3,FALSE),"")</f>
        <v/>
      </c>
      <c r="N321" s="167" t="str">
        <f>IFERROR(VLOOKUP(N319,祝日一覧!$A:$C,3,FALSE),"")</f>
        <v/>
      </c>
      <c r="O321" s="167" t="str">
        <f>IFERROR(VLOOKUP(O319,祝日一覧!$A:$C,3,FALSE),"")</f>
        <v/>
      </c>
      <c r="P321" s="167" t="str">
        <f>IFERROR(VLOOKUP(P319,祝日一覧!$A:$C,3,FALSE),"")</f>
        <v/>
      </c>
      <c r="Q321" s="167" t="str">
        <f>IFERROR(VLOOKUP(Q319,祝日一覧!$A:$C,3,FALSE),"")</f>
        <v/>
      </c>
      <c r="R321" s="167" t="str">
        <f>IFERROR(VLOOKUP(R319,祝日一覧!$A:$C,3,FALSE),"")</f>
        <v/>
      </c>
      <c r="S321" s="167" t="str">
        <f>IFERROR(VLOOKUP(S319,祝日一覧!$A:$C,3,FALSE),"")</f>
        <v/>
      </c>
      <c r="T321" s="167" t="str">
        <f>IFERROR(VLOOKUP(T319,祝日一覧!$A:$C,3,FALSE),"")</f>
        <v/>
      </c>
      <c r="U321" s="167" t="str">
        <f>IFERROR(VLOOKUP(U319,祝日一覧!$A:$C,3,FALSE),"")</f>
        <v/>
      </c>
      <c r="V321" s="167" t="str">
        <f>IFERROR(VLOOKUP(V319,祝日一覧!$A:$C,3,FALSE),"")</f>
        <v/>
      </c>
      <c r="W321" s="167" t="str">
        <f>IFERROR(VLOOKUP(W319,祝日一覧!$A:$C,3,FALSE),"")</f>
        <v/>
      </c>
      <c r="X321" s="167" t="str">
        <f>IFERROR(VLOOKUP(X319,祝日一覧!$A:$C,3,FALSE),"")</f>
        <v/>
      </c>
      <c r="Y321" s="167" t="str">
        <f>IFERROR(VLOOKUP(Y319,祝日一覧!$A:$C,3,FALSE),"")</f>
        <v/>
      </c>
      <c r="Z321" s="167" t="str">
        <f>IFERROR(VLOOKUP(Z319,祝日一覧!$A:$C,3,FALSE),"")</f>
        <v/>
      </c>
      <c r="AA321" s="167" t="str">
        <f>IFERROR(VLOOKUP(AA319,祝日一覧!$A:$C,3,FALSE),"")</f>
        <v/>
      </c>
      <c r="AB321" s="167" t="str">
        <f>IFERROR(VLOOKUP(AB319,祝日一覧!$A:$C,3,FALSE),"")</f>
        <v/>
      </c>
      <c r="AC321" s="167" t="str">
        <f>IFERROR(VLOOKUP(AC319,祝日一覧!$A:$C,3,FALSE),"")</f>
        <v/>
      </c>
      <c r="AD321" s="167" t="str">
        <f>IFERROR(VLOOKUP(AD319,祝日一覧!$A:$C,3,FALSE),"")</f>
        <v/>
      </c>
      <c r="AE321" s="167" t="str">
        <f>IFERROR(VLOOKUP(AE319,祝日一覧!$A:$C,3,FALSE),"")</f>
        <v/>
      </c>
      <c r="AF321" s="167" t="str">
        <f>IFERROR(VLOOKUP(AF319,祝日一覧!$A:$C,3,FALSE),"")</f>
        <v/>
      </c>
      <c r="AG321" s="168" t="str">
        <f>IFERROR(VLOOKUP(AG319,祝日一覧!$A:$C,3,FALSE),"")</f>
        <v/>
      </c>
      <c r="AH321" s="194"/>
      <c r="AI321" s="195"/>
      <c r="AJ321" s="195"/>
      <c r="AK321" s="195"/>
      <c r="AL321" s="196"/>
      <c r="AM321" s="177"/>
      <c r="AN321" s="178"/>
      <c r="AO321" s="179"/>
      <c r="AP321" s="181"/>
      <c r="AQ321" s="184"/>
      <c r="AR321" s="39" t="s">
        <v>84</v>
      </c>
      <c r="AS321" s="40" t="s">
        <v>84</v>
      </c>
      <c r="AT321" s="186"/>
      <c r="AU321" s="156"/>
      <c r="AV321" s="170"/>
      <c r="AW321" s="156"/>
      <c r="AX321" s="170"/>
      <c r="AY321" s="170"/>
      <c r="AZ321" s="170"/>
      <c r="BA321" s="170"/>
      <c r="BB321" s="170"/>
      <c r="BC321" s="125"/>
      <c r="BD321" s="174">
        <f ca="1">BC320-AS322</f>
        <v>8</v>
      </c>
      <c r="BE321" s="174">
        <f ca="1">BC320-AS324</f>
        <v>8</v>
      </c>
      <c r="BF321" s="125"/>
      <c r="BG321" s="125"/>
      <c r="BH321" s="172"/>
      <c r="BI321" s="173">
        <f>WEEKDAY(C317,3)</f>
        <v>5</v>
      </c>
      <c r="BJ321" s="125"/>
      <c r="BK321" s="125"/>
    </row>
    <row r="322" spans="1:63" ht="54" outlineLevel="1">
      <c r="A322" s="43"/>
      <c r="B322" s="169"/>
      <c r="C322" s="167"/>
      <c r="D322" s="167"/>
      <c r="E322" s="167"/>
      <c r="F322" s="167"/>
      <c r="G322" s="167"/>
      <c r="H322" s="167"/>
      <c r="I322" s="167"/>
      <c r="J322" s="167"/>
      <c r="K322" s="167"/>
      <c r="L322" s="167"/>
      <c r="M322" s="167"/>
      <c r="N322" s="167"/>
      <c r="O322" s="167"/>
      <c r="P322" s="167"/>
      <c r="Q322" s="167"/>
      <c r="R322" s="167"/>
      <c r="S322" s="167"/>
      <c r="T322" s="167"/>
      <c r="U322" s="167"/>
      <c r="V322" s="167"/>
      <c r="W322" s="167"/>
      <c r="X322" s="167"/>
      <c r="Y322" s="167"/>
      <c r="Z322" s="167"/>
      <c r="AA322" s="167"/>
      <c r="AB322" s="167"/>
      <c r="AC322" s="167"/>
      <c r="AD322" s="167"/>
      <c r="AE322" s="167"/>
      <c r="AF322" s="167"/>
      <c r="AG322" s="168"/>
      <c r="AH322" s="86" t="str">
        <f>IF($BI320=7,DBCS(1&amp;"日～"&amp;7&amp;"日"),DBCS("前"&amp;DAY(EOMONTH($C318-1,0))-6+$BI320&amp;"日～"&amp;$BI320&amp;"日"))</f>
        <v>１日～７日</v>
      </c>
      <c r="AI322" s="45" t="str">
        <f>DBCS($BI320+1&amp;"日～"&amp;$BI320+7&amp;"日")</f>
        <v>８日～１４日</v>
      </c>
      <c r="AJ322" s="45" t="str">
        <f>DBCS($BI320+8&amp;"日～"&amp;$BI320+14&amp;"日")</f>
        <v>１５日～２１日</v>
      </c>
      <c r="AK322" s="45" t="str">
        <f>DBCS($BI320+15&amp;"日～"&amp;$BI320+21&amp;"日")</f>
        <v>２２日～２８日</v>
      </c>
      <c r="AL322" s="46" t="str">
        <f>IF(AND(BI320=7,BI323=0),"-",IF($BI325=3,"-",DBCS($BI320+22&amp;"日～"&amp;$BI320+28&amp;"日")))</f>
        <v>-</v>
      </c>
      <c r="AM322" s="177"/>
      <c r="AN322" s="178"/>
      <c r="AO322" s="179"/>
      <c r="AP322" s="182"/>
      <c r="AQ322" s="185"/>
      <c r="AR322" s="39">
        <f>COUNTIF(C323:AG324,"外")</f>
        <v>0</v>
      </c>
      <c r="AS322" s="40">
        <f ca="1">COUNTIF(OFFSET(C323,0,MAX(5-WEEKDAY(C318,3),0),1,MIN(7-WEEKDAY(C318,3),2)),"外")+COUNTIF(OFFSET(C323,0,MAX(5-WEEKDAY(C318,3),0)+7,1,2),"外")+COUNTIF(OFFSET(C323,0,MAX(5-WEEKDAY(C318,3),0)+14,1,2),"外")+COUNTIF(OFFSET(C323,0,MAX(5-WEEKDAY(C318,3),0)+21,1,2),"外")+IF(BI322-BI320&lt;27,0,COUNTIF(OFFSET(C323,0,BI320+26,1,MIN(7-BI323,2)),"外"))</f>
        <v>0</v>
      </c>
      <c r="AT322" s="186"/>
      <c r="AU322" s="156"/>
      <c r="AV322" s="170"/>
      <c r="AW322" s="156"/>
      <c r="AX322" s="170"/>
      <c r="AY322" s="170"/>
      <c r="AZ322" s="170"/>
      <c r="BA322" s="170"/>
      <c r="BB322" s="170"/>
      <c r="BC322" s="125"/>
      <c r="BD322" s="175"/>
      <c r="BE322" s="175"/>
      <c r="BF322" s="125"/>
      <c r="BG322" s="125"/>
      <c r="BH322" s="47" t="s">
        <v>109</v>
      </c>
      <c r="BI322" s="48">
        <f>DAY(EOMONTH(C318,0))</f>
        <v>31</v>
      </c>
      <c r="BJ322" s="125"/>
      <c r="BK322" s="125"/>
    </row>
    <row r="323" spans="1:63" ht="28.5" outlineLevel="1">
      <c r="A323" s="52"/>
      <c r="B323" s="161" t="s">
        <v>88</v>
      </c>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123"/>
      <c r="Y323" s="123"/>
      <c r="Z323" s="123"/>
      <c r="AA323" s="123"/>
      <c r="AB323" s="123"/>
      <c r="AC323" s="123"/>
      <c r="AD323" s="123"/>
      <c r="AE323" s="123"/>
      <c r="AF323" s="123"/>
      <c r="AG323" s="143"/>
      <c r="AH323" s="53">
        <f ca="1">IF(BI320=7,COUNTIF(OFFSET($C323,0,0,1,$BI320),"○")+COUNTIF(OFFSET($C323,0,$BI320,1,7),"●"),COUNTIF(OFFSET($C323,0,0,1,$BI320),"○")+COUNTIF(OFFSET($C323,-10,DAY(EOMONTH(C318-1,0))-7+BI320,1,7-$BI320),"○")+COUNTIF(OFFSET(C323,0,BI320,1,7),"●"))</f>
        <v>0</v>
      </c>
      <c r="AI323" s="54">
        <f ca="1">COUNTIF(OFFSET($C323,0,$BI320,1,7),"○")+COUNTIF(OFFSET($C323,0,$BI320+7,1,7),"●")</f>
        <v>0</v>
      </c>
      <c r="AJ323" s="54">
        <f ca="1">COUNTIF(OFFSET($C323,0,$BI320+7,1,7),"○")+COUNTIF(OFFSET($C323,0,$BI320+14,1,7),"●")</f>
        <v>0</v>
      </c>
      <c r="AK323" s="54">
        <f ca="1">IF(BI325=3,COUNTIF(OFFSET($C323,0,$BI320+14,1,7),"○")+IFERROR(COUNTIF(OFFSET(C323,0,BI320+21,1,BI323),"●"),0)+COUNTIF(OFFSET(C323,10,0,1,7-BI323),"●"),COUNTIF(OFFSET($C323,0,$BI320+14,1,7),"○")+COUNTIF(OFFSET($C323,0,$BI320+21,1,7),"●"))</f>
        <v>0</v>
      </c>
      <c r="AL323" s="55" t="str">
        <f ca="1">IF((BI325+SIGN(BI320))&lt;5,"-",IF(BI323=0,COUNTIF(OFFSET(C323,0,BI320+21,1,7),"○")+COUNTIF(OFFSET(C323,10,0,1,7-BI323),"●"),COUNTIF(OFFSET(C323,0,BI320+21,1,7),"○")+COUNTIF(OFFSET(C323,0,BI320+28,1,BI323),"●")+COUNTIF(OFFSET(C323,10,1,7-BI323,),"●")))</f>
        <v>-</v>
      </c>
      <c r="AM323" s="145">
        <f>AY320</f>
        <v>0</v>
      </c>
      <c r="AN323" s="147">
        <f>IF(AU320=0,"対象外",AM323/AU320)</f>
        <v>0</v>
      </c>
      <c r="AO323" s="149" t="str">
        <f ca="1">IF(AU320=0,"対象外",IF(AM323/AU320&gt;=0.285,"達成",IF(AM323&gt;=BF323,"達成※","未")))</f>
        <v>未</v>
      </c>
      <c r="AP323" s="151">
        <f>AZ320</f>
        <v>38</v>
      </c>
      <c r="AQ323" s="153">
        <f>IFERROR(AP323/AV320,"")</f>
        <v>4.1125541125541128E-2</v>
      </c>
      <c r="AR323" s="39" t="s">
        <v>85</v>
      </c>
      <c r="AS323" s="40" t="s">
        <v>85</v>
      </c>
      <c r="AT323" s="186"/>
      <c r="AU323" s="156"/>
      <c r="AV323" s="170"/>
      <c r="AW323" s="156"/>
      <c r="AX323" s="170"/>
      <c r="AY323" s="170"/>
      <c r="AZ323" s="170"/>
      <c r="BA323" s="170"/>
      <c r="BB323" s="170"/>
      <c r="BC323" s="125"/>
      <c r="BD323" s="175"/>
      <c r="BE323" s="175"/>
      <c r="BF323" s="125">
        <f ca="1">IF(OR(BD321/AU320&lt;0.285,BD321=0),BD321,"-")</f>
        <v>8</v>
      </c>
      <c r="BG323" s="174">
        <f ca="1">IF(OR(BE321/AW320&lt;0.285,BE321=0),BE321,"-")</f>
        <v>8</v>
      </c>
      <c r="BH323" s="56" t="s">
        <v>110</v>
      </c>
      <c r="BI323" s="57">
        <f>MOD(BI322-BI320,7)</f>
        <v>3</v>
      </c>
      <c r="BJ323" s="125"/>
      <c r="BK323" s="125"/>
    </row>
    <row r="324" spans="1:63" ht="12.95" customHeight="1" outlineLevel="1">
      <c r="A324" s="52"/>
      <c r="B324" s="161"/>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123"/>
      <c r="Y324" s="123"/>
      <c r="Z324" s="123"/>
      <c r="AA324" s="123"/>
      <c r="AB324" s="123"/>
      <c r="AC324" s="123"/>
      <c r="AD324" s="123"/>
      <c r="AE324" s="123"/>
      <c r="AF324" s="123"/>
      <c r="AG324" s="143"/>
      <c r="AH324" s="58" t="str">
        <f ca="1">IF(BI320=1,
IF((2-COUNTIF(OFFSET(C323,0,0,1,1),"外")-COUNTIF(OFFSET(C323,-10,BI312-1),"外"))&lt;=AH323,"達成","未"),
IF((2-COUNTIF(OFFSET(C323,0,MAX(5-WEEKDAY(C318,3),0),1,2),"外"))&lt;=AH323,"達成","未"))</f>
        <v>未</v>
      </c>
      <c r="AI324" s="54" t="str">
        <f ca="1">IF((2-COUNTIF(OFFSET($C323,0,$BI320+5,1,2),"外"))&lt;=AI323,"達成","未")</f>
        <v>未</v>
      </c>
      <c r="AJ324" s="54" t="str">
        <f ca="1">IF((2-COUNTIF(OFFSET($C323,0,$BI320+12,1,2),"外"))&lt;=AJ323,"達成","未")</f>
        <v>未</v>
      </c>
      <c r="AK324" s="54" t="str">
        <f ca="1">IF((2-COUNTIF(OFFSET($C323,0,$BI320+19,1,2),"外"))&lt;=AK323,"達成","未")</f>
        <v>未</v>
      </c>
      <c r="AL324" s="55" t="str">
        <f ca="1">IF((BI325+SIGN(BI320))&lt;5,"-",IF((2-COUNTIF(OFFSET($C323,0,$BI320+26,1,2),"外"))&lt;=AL323,"達成","未"))</f>
        <v>-</v>
      </c>
      <c r="AM324" s="163"/>
      <c r="AN324" s="164"/>
      <c r="AO324" s="165"/>
      <c r="AP324" s="166"/>
      <c r="AQ324" s="187"/>
      <c r="AR324" s="188">
        <f>COUNTIF(C325:AG326,"外")</f>
        <v>0</v>
      </c>
      <c r="AS324" s="190">
        <f ca="1">COUNTIF(OFFSET(C325,0,MAX(5-WEEKDAY(C318,3),0),1,MIN(7-WEEKDAY(C318,3),2)),"外")+COUNTIF(OFFSET(C325,0,MAX(5-WEEKDAY(C318,3),0)+7,1,2),"外")+COUNTIF(OFFSET(C325,0,MAX(5-WEEKDAY(C318,3),0)+14,1,2),"外")+COUNTIF(OFFSET(C325,0,MAX(5-WEEKDAY(C318,3),0)+21,1,2),"外")+IF(BI322-BI320&lt;27,0,COUNTIF(OFFSET(C325,0,BI320+26,1,MIN(7-BI323,2)),"外"))</f>
        <v>0</v>
      </c>
      <c r="AT324" s="186"/>
      <c r="AU324" s="156"/>
      <c r="AV324" s="170"/>
      <c r="AW324" s="156"/>
      <c r="AX324" s="170"/>
      <c r="AY324" s="170"/>
      <c r="AZ324" s="170"/>
      <c r="BA324" s="170"/>
      <c r="BB324" s="170"/>
      <c r="BC324" s="125"/>
      <c r="BD324" s="175"/>
      <c r="BE324" s="175"/>
      <c r="BF324" s="125"/>
      <c r="BG324" s="175"/>
      <c r="BH324" s="59" t="s">
        <v>112</v>
      </c>
      <c r="BI324" s="57">
        <f>SIGN(BI320)+SIGN(BI323)+BI325</f>
        <v>5</v>
      </c>
      <c r="BJ324" s="125"/>
      <c r="BK324" s="125"/>
    </row>
    <row r="325" spans="1:63" ht="26.45" customHeight="1" outlineLevel="1">
      <c r="A325" s="52"/>
      <c r="B325" s="161" t="s">
        <v>137</v>
      </c>
      <c r="C325" s="123"/>
      <c r="D325" s="123"/>
      <c r="E325" s="123"/>
      <c r="F325" s="123"/>
      <c r="G325" s="123"/>
      <c r="H325" s="123"/>
      <c r="I325" s="123"/>
      <c r="J325" s="123"/>
      <c r="K325" s="123"/>
      <c r="L325" s="123"/>
      <c r="M325" s="123"/>
      <c r="N325" s="123"/>
      <c r="O325" s="123"/>
      <c r="P325" s="123"/>
      <c r="Q325" s="123"/>
      <c r="R325" s="123"/>
      <c r="S325" s="123"/>
      <c r="T325" s="123"/>
      <c r="U325" s="123"/>
      <c r="V325" s="123"/>
      <c r="W325" s="123"/>
      <c r="X325" s="123"/>
      <c r="Y325" s="123"/>
      <c r="Z325" s="123"/>
      <c r="AA325" s="123"/>
      <c r="AB325" s="123"/>
      <c r="AC325" s="123"/>
      <c r="AD325" s="123"/>
      <c r="AE325" s="123"/>
      <c r="AF325" s="123"/>
      <c r="AG325" s="143"/>
      <c r="AH325" s="53">
        <f ca="1">IF(BI320=7,COUNTIF(OFFSET($C325,0,0,1,$BI320),"○")+COUNTIF(OFFSET($C325,0,$BI320,1,7),"●"),COUNTIF(OFFSET($C325,0,0,1,$BI320),"○")+COUNTIF(OFFSET($C325,-10,DAY(EOMONTH(C318-1,0))-7+BI320,1,7-$BI320),"○")+COUNTIF(OFFSET(C325,0,BI320,1,7),"●"))</f>
        <v>0</v>
      </c>
      <c r="AI325" s="60">
        <f ca="1">COUNTIF(OFFSET($C325,0,$BI320,1,7),"○")+COUNTIF(OFFSET($C325,0,$BI320+7,1,7),"●")</f>
        <v>0</v>
      </c>
      <c r="AJ325" s="60">
        <f ca="1">COUNTIF(OFFSET($C325,0,$BI320+7,1,7),"○")+COUNTIF(OFFSET($C325,0,$BI320+14,1,7),"●")</f>
        <v>0</v>
      </c>
      <c r="AK325" s="60">
        <f ca="1">IF(BI325=3,COUNTIF(OFFSET($C325,0,$BI320+14,1,7),"○")+IFERROR(COUNTIF(OFFSET(C325,0,BI320+21,1,BI323),"●"),0)+COUNTIF(OFFSET(C325,10,0,1,7-BI323),"●"),COUNTIF(OFFSET($C325,0,$BI320+14,1,7),"○")+COUNTIF(OFFSET($C325,0,$BI320+21,1,7),"●"))</f>
        <v>0</v>
      </c>
      <c r="AL325" s="61" t="str">
        <f ca="1">IF((BI325+SIGN(BI320))&lt;5,"-",IF(BI323=0,COUNTIF(OFFSET(C325,0,BI320+21,1,7),"○")+COUNTIF(OFFSET(C325,10,0,1,7-BI323),"●"),COUNTIF(OFFSET(C325,0,BI320+21,1,7),"○")+COUNTIF(OFFSET(C325,0,BI320+28,1,BI323),"●")+COUNTIF(OFFSET(C325,10,1,7-BI323,),"●")))</f>
        <v>-</v>
      </c>
      <c r="AM325" s="145">
        <f>BA320</f>
        <v>0</v>
      </c>
      <c r="AN325" s="147">
        <f>IF(AW320=0,"対象外",AM325/AW320)</f>
        <v>0</v>
      </c>
      <c r="AO325" s="149" t="str">
        <f ca="1">IF(AW320=0,"対象外",IF(AM325/AW320&gt;=0.285,"達成",IF(AM325&gt;=BG323,"達成※","未")))</f>
        <v>未</v>
      </c>
      <c r="AP325" s="151">
        <f>BB320</f>
        <v>38</v>
      </c>
      <c r="AQ325" s="153">
        <f>IFERROR(AP325/AV320,"")</f>
        <v>4.1125541125541128E-2</v>
      </c>
      <c r="AR325" s="189"/>
      <c r="AS325" s="191"/>
      <c r="AT325" s="186"/>
      <c r="AU325" s="157"/>
      <c r="AV325" s="170"/>
      <c r="AW325" s="157"/>
      <c r="AX325" s="170"/>
      <c r="AY325" s="170"/>
      <c r="AZ325" s="170"/>
      <c r="BA325" s="170"/>
      <c r="BB325" s="170"/>
      <c r="BC325" s="125"/>
      <c r="BD325" s="176"/>
      <c r="BE325" s="176"/>
      <c r="BF325" s="125"/>
      <c r="BG325" s="176"/>
      <c r="BH325" s="63" t="s">
        <v>111</v>
      </c>
      <c r="BI325" s="64">
        <f>ROUNDDOWN((BI322-BI320)/7,0)</f>
        <v>3</v>
      </c>
      <c r="BJ325" s="125"/>
      <c r="BK325" s="125"/>
    </row>
    <row r="326" spans="1:63" ht="14.25" outlineLevel="1" thickBot="1">
      <c r="A326" s="52"/>
      <c r="B326" s="162"/>
      <c r="C326" s="142"/>
      <c r="D326" s="142"/>
      <c r="E326" s="142"/>
      <c r="F326" s="142"/>
      <c r="G326" s="142"/>
      <c r="H326" s="142"/>
      <c r="I326" s="142"/>
      <c r="J326" s="142"/>
      <c r="K326" s="142"/>
      <c r="L326" s="142"/>
      <c r="M326" s="142"/>
      <c r="N326" s="142"/>
      <c r="O326" s="142"/>
      <c r="P326" s="142"/>
      <c r="Q326" s="142"/>
      <c r="R326" s="142"/>
      <c r="S326" s="142"/>
      <c r="T326" s="142"/>
      <c r="U326" s="142"/>
      <c r="V326" s="142"/>
      <c r="W326" s="142"/>
      <c r="X326" s="142"/>
      <c r="Y326" s="142"/>
      <c r="Z326" s="142"/>
      <c r="AA326" s="142"/>
      <c r="AB326" s="142"/>
      <c r="AC326" s="142"/>
      <c r="AD326" s="142"/>
      <c r="AE326" s="142"/>
      <c r="AF326" s="142"/>
      <c r="AG326" s="144"/>
      <c r="AH326" s="77" t="str">
        <f ca="1">IF(BI320=1,
IF((2-COUNTIF(OFFSET(C325,0,0,1,1),"外")-COUNTIF(OFFSET(C325,-10,BI312-1),"外"))&lt;=AH325,"達成","未"),
IF((2-COUNTIF(OFFSET(C325,0,MAX(5-WEEKDAY(C318,3),0),1,2),"外"))&lt;=AH325,"達成","未"))</f>
        <v>未</v>
      </c>
      <c r="AI326" s="66" t="str">
        <f ca="1">IF((2-COUNTIF(OFFSET($C325,0,$BI320+5,1,2),"外"))&lt;=AI325,"達成","未")</f>
        <v>未</v>
      </c>
      <c r="AJ326" s="66" t="str">
        <f ca="1">IF((2-COUNTIF(OFFSET($C325,0,$BI320+12,1,2),"外"))&lt;=AJ325,"達成","未")</f>
        <v>未</v>
      </c>
      <c r="AK326" s="66" t="str">
        <f ca="1">IF((2-COUNTIF(OFFSET($C325,0,$BI320+19,1,2),"外"))&lt;=AK325,"達成","未")</f>
        <v>未</v>
      </c>
      <c r="AL326" s="67" t="str">
        <f ca="1">IF((BI325+SIGN(BI320))&lt;5,"-",IF((2-COUNTIF(OFFSET($C325,0,$BI320+26,1,2),"外"))&lt;=AL325,"達成","未"))</f>
        <v>-</v>
      </c>
      <c r="AM326" s="146"/>
      <c r="AN326" s="148"/>
      <c r="AO326" s="150"/>
      <c r="AP326" s="152"/>
      <c r="AQ326" s="154"/>
      <c r="AR326" s="68"/>
      <c r="AS326" s="68"/>
      <c r="AT326" s="22"/>
      <c r="AU326" s="22"/>
      <c r="AV326" s="22"/>
      <c r="AW326" s="22"/>
      <c r="AX326" s="22"/>
      <c r="AY326" s="22"/>
      <c r="AZ326" s="22"/>
      <c r="BA326" s="22"/>
      <c r="BB326" s="22"/>
      <c r="BC326" s="69"/>
      <c r="BD326" s="69"/>
      <c r="BE326" s="69"/>
      <c r="BF326" s="69"/>
      <c r="BG326" s="69"/>
      <c r="BH326" s="69"/>
      <c r="BI326" s="69"/>
      <c r="BJ326" s="69"/>
      <c r="BK326" s="18"/>
    </row>
    <row r="327" spans="1:63" ht="14.25" outlineLevel="1" thickBot="1">
      <c r="A327" s="12"/>
      <c r="B327" s="14"/>
      <c r="C327" s="14"/>
      <c r="D327" s="14"/>
      <c r="E327" s="14"/>
      <c r="F327" s="14"/>
      <c r="G327" s="14"/>
      <c r="H327" s="14"/>
      <c r="I327" s="14"/>
      <c r="J327" s="14"/>
      <c r="K327" s="14"/>
      <c r="L327" s="14"/>
      <c r="M327" s="14"/>
      <c r="N327" s="14"/>
      <c r="O327" s="14"/>
      <c r="P327" s="14"/>
      <c r="Q327" s="14"/>
      <c r="R327" s="14"/>
      <c r="S327" s="14"/>
      <c r="T327" s="14"/>
      <c r="U327" s="14"/>
      <c r="V327" s="14"/>
      <c r="W327" s="14"/>
      <c r="X327" s="14"/>
      <c r="Y327" s="14"/>
      <c r="Z327" s="14"/>
      <c r="AA327" s="14"/>
      <c r="AB327" s="14"/>
      <c r="AC327" s="14"/>
      <c r="AD327" s="14"/>
      <c r="AE327" s="14"/>
      <c r="AF327" s="14"/>
      <c r="AG327" s="14"/>
      <c r="AZ327" s="16"/>
      <c r="BA327" s="16"/>
      <c r="BB327" s="16"/>
    </row>
    <row r="328" spans="1:63" ht="12.95" customHeight="1" outlineLevel="1">
      <c r="A328" s="12"/>
      <c r="B328" s="29" t="s">
        <v>34</v>
      </c>
      <c r="C328" s="207">
        <f>DATE(YEAR(C318),MONTH(C318)+1,DAY(C318))</f>
        <v>46905</v>
      </c>
      <c r="D328" s="207"/>
      <c r="E328" s="207"/>
      <c r="F328" s="207"/>
      <c r="G328" s="207"/>
      <c r="H328" s="207"/>
      <c r="I328" s="207"/>
      <c r="J328" s="207"/>
      <c r="K328" s="207"/>
      <c r="L328" s="207"/>
      <c r="M328" s="207"/>
      <c r="N328" s="207"/>
      <c r="O328" s="207"/>
      <c r="P328" s="207"/>
      <c r="Q328" s="207"/>
      <c r="R328" s="207"/>
      <c r="S328" s="207"/>
      <c r="T328" s="207"/>
      <c r="U328" s="207"/>
      <c r="V328" s="207"/>
      <c r="W328" s="207"/>
      <c r="X328" s="207"/>
      <c r="Y328" s="207"/>
      <c r="Z328" s="207"/>
      <c r="AA328" s="207"/>
      <c r="AB328" s="207"/>
      <c r="AC328" s="207"/>
      <c r="AD328" s="207"/>
      <c r="AE328" s="207"/>
      <c r="AF328" s="207"/>
      <c r="AG328" s="208"/>
      <c r="AH328" s="256" t="s">
        <v>135</v>
      </c>
      <c r="AI328" s="257"/>
      <c r="AJ328" s="257"/>
      <c r="AK328" s="257"/>
      <c r="AL328" s="258"/>
      <c r="AM328" s="215" t="s">
        <v>50</v>
      </c>
      <c r="AN328" s="216"/>
      <c r="AO328" s="217"/>
      <c r="AP328" s="221" t="s">
        <v>11</v>
      </c>
      <c r="AQ328" s="222"/>
      <c r="AR328" s="199" t="s">
        <v>113</v>
      </c>
      <c r="AS328" s="202" t="s">
        <v>114</v>
      </c>
      <c r="AT328" s="205" t="s">
        <v>15</v>
      </c>
      <c r="AU328" s="155" t="s">
        <v>115</v>
      </c>
      <c r="AV328" s="197" t="s">
        <v>116</v>
      </c>
      <c r="AW328" s="155" t="s">
        <v>118</v>
      </c>
      <c r="AX328" s="197" t="s">
        <v>117</v>
      </c>
      <c r="AY328" s="155" t="s">
        <v>80</v>
      </c>
      <c r="AZ328" s="155" t="s">
        <v>81</v>
      </c>
      <c r="BA328" s="30" t="s">
        <v>82</v>
      </c>
      <c r="BB328" s="30" t="s">
        <v>83</v>
      </c>
      <c r="BC328" s="170" t="s">
        <v>52</v>
      </c>
      <c r="BD328" s="197" t="s">
        <v>119</v>
      </c>
      <c r="BE328" s="197" t="s">
        <v>120</v>
      </c>
      <c r="BF328" s="170" t="s">
        <v>121</v>
      </c>
      <c r="BG328" s="170" t="s">
        <v>122</v>
      </c>
      <c r="BH328" s="31"/>
      <c r="BI328" s="192" t="s">
        <v>100</v>
      </c>
      <c r="BJ328" s="170" t="s">
        <v>61</v>
      </c>
      <c r="BK328" s="125" t="s">
        <v>89</v>
      </c>
    </row>
    <row r="329" spans="1:63" outlineLevel="1">
      <c r="A329" s="12"/>
      <c r="B329" s="32" t="s">
        <v>35</v>
      </c>
      <c r="C329" s="33">
        <f>DATE(YEAR(C328),MONTH(C328),DAY(C328))</f>
        <v>46905</v>
      </c>
      <c r="D329" s="33">
        <f>IF(MONTH(DATE(YEAR(C329),MONTH(C329),DAY(C329)+1))=MONTH($C328),DATE(YEAR(C329),MONTH(C329),DAY(C329)+1),"")</f>
        <v>46906</v>
      </c>
      <c r="E329" s="33">
        <f t="shared" ref="E329:AG329" si="65">IF(MONTH(DATE(YEAR(D329),MONTH(D329),DAY(D329)+1))=MONTH($C328),DATE(YEAR(D329),MONTH(D329),DAY(D329)+1),"")</f>
        <v>46907</v>
      </c>
      <c r="F329" s="33">
        <f t="shared" si="65"/>
        <v>46908</v>
      </c>
      <c r="G329" s="33">
        <f t="shared" si="65"/>
        <v>46909</v>
      </c>
      <c r="H329" s="33">
        <f t="shared" si="65"/>
        <v>46910</v>
      </c>
      <c r="I329" s="33">
        <f t="shared" si="65"/>
        <v>46911</v>
      </c>
      <c r="J329" s="33">
        <f t="shared" si="65"/>
        <v>46912</v>
      </c>
      <c r="K329" s="33">
        <f t="shared" si="65"/>
        <v>46913</v>
      </c>
      <c r="L329" s="33">
        <f t="shared" si="65"/>
        <v>46914</v>
      </c>
      <c r="M329" s="33">
        <f t="shared" si="65"/>
        <v>46915</v>
      </c>
      <c r="N329" s="33">
        <f t="shared" si="65"/>
        <v>46916</v>
      </c>
      <c r="O329" s="33">
        <f t="shared" si="65"/>
        <v>46917</v>
      </c>
      <c r="P329" s="33">
        <f t="shared" si="65"/>
        <v>46918</v>
      </c>
      <c r="Q329" s="33">
        <f t="shared" si="65"/>
        <v>46919</v>
      </c>
      <c r="R329" s="33">
        <f t="shared" si="65"/>
        <v>46920</v>
      </c>
      <c r="S329" s="33">
        <f t="shared" si="65"/>
        <v>46921</v>
      </c>
      <c r="T329" s="33">
        <f t="shared" si="65"/>
        <v>46922</v>
      </c>
      <c r="U329" s="33">
        <f t="shared" si="65"/>
        <v>46923</v>
      </c>
      <c r="V329" s="33">
        <f t="shared" si="65"/>
        <v>46924</v>
      </c>
      <c r="W329" s="33">
        <f t="shared" si="65"/>
        <v>46925</v>
      </c>
      <c r="X329" s="33">
        <f t="shared" si="65"/>
        <v>46926</v>
      </c>
      <c r="Y329" s="33">
        <f t="shared" si="65"/>
        <v>46927</v>
      </c>
      <c r="Z329" s="33">
        <f t="shared" si="65"/>
        <v>46928</v>
      </c>
      <c r="AA329" s="33">
        <f t="shared" si="65"/>
        <v>46929</v>
      </c>
      <c r="AB329" s="33">
        <f t="shared" si="65"/>
        <v>46930</v>
      </c>
      <c r="AC329" s="33">
        <f t="shared" si="65"/>
        <v>46931</v>
      </c>
      <c r="AD329" s="33">
        <f t="shared" si="65"/>
        <v>46932</v>
      </c>
      <c r="AE329" s="33">
        <f t="shared" si="65"/>
        <v>46933</v>
      </c>
      <c r="AF329" s="33">
        <f>IF(MONTH(DATE(YEAR(AE329),MONTH(AE329),DAY(AE329)+1))=MONTH($C328),DATE(YEAR(AE329),MONTH(AE329),DAY(AE329)+1),"")</f>
        <v>46934</v>
      </c>
      <c r="AG329" s="74" t="str">
        <f t="shared" si="65"/>
        <v/>
      </c>
      <c r="AH329" s="259"/>
      <c r="AI329" s="260"/>
      <c r="AJ329" s="260"/>
      <c r="AK329" s="260"/>
      <c r="AL329" s="261"/>
      <c r="AM329" s="218"/>
      <c r="AN329" s="219"/>
      <c r="AO329" s="220"/>
      <c r="AP329" s="223"/>
      <c r="AQ329" s="224"/>
      <c r="AR329" s="200"/>
      <c r="AS329" s="203"/>
      <c r="AT329" s="206"/>
      <c r="AU329" s="157"/>
      <c r="AV329" s="137"/>
      <c r="AW329" s="157"/>
      <c r="AX329" s="137"/>
      <c r="AY329" s="157"/>
      <c r="AZ329" s="157"/>
      <c r="BA329" s="35" t="s">
        <v>78</v>
      </c>
      <c r="BB329" s="35" t="s">
        <v>79</v>
      </c>
      <c r="BC329" s="170"/>
      <c r="BD329" s="198"/>
      <c r="BE329" s="198"/>
      <c r="BF329" s="125"/>
      <c r="BG329" s="125"/>
      <c r="BH329" s="36"/>
      <c r="BI329" s="193"/>
      <c r="BJ329" s="170"/>
      <c r="BK329" s="125"/>
    </row>
    <row r="330" spans="1:63" ht="13.5" customHeight="1" outlineLevel="1">
      <c r="A330" s="12"/>
      <c r="B330" s="32" t="s">
        <v>2</v>
      </c>
      <c r="C330" s="37" t="str">
        <f t="shared" ref="C330:AG330" si="66">TEXT(C329,"aaa")</f>
        <v>木</v>
      </c>
      <c r="D330" s="37" t="str">
        <f t="shared" si="66"/>
        <v>金</v>
      </c>
      <c r="E330" s="37" t="str">
        <f t="shared" si="66"/>
        <v>土</v>
      </c>
      <c r="F330" s="37" t="str">
        <f t="shared" si="66"/>
        <v>日</v>
      </c>
      <c r="G330" s="37" t="str">
        <f t="shared" si="66"/>
        <v>月</v>
      </c>
      <c r="H330" s="37" t="str">
        <f t="shared" si="66"/>
        <v>火</v>
      </c>
      <c r="I330" s="37" t="str">
        <f t="shared" si="66"/>
        <v>水</v>
      </c>
      <c r="J330" s="37" t="str">
        <f t="shared" si="66"/>
        <v>木</v>
      </c>
      <c r="K330" s="37" t="str">
        <f t="shared" si="66"/>
        <v>金</v>
      </c>
      <c r="L330" s="37" t="str">
        <f t="shared" si="66"/>
        <v>土</v>
      </c>
      <c r="M330" s="37" t="str">
        <f t="shared" si="66"/>
        <v>日</v>
      </c>
      <c r="N330" s="37" t="str">
        <f t="shared" si="66"/>
        <v>月</v>
      </c>
      <c r="O330" s="37" t="str">
        <f t="shared" si="66"/>
        <v>火</v>
      </c>
      <c r="P330" s="37" t="str">
        <f t="shared" si="66"/>
        <v>水</v>
      </c>
      <c r="Q330" s="37" t="str">
        <f t="shared" si="66"/>
        <v>木</v>
      </c>
      <c r="R330" s="37" t="str">
        <f t="shared" si="66"/>
        <v>金</v>
      </c>
      <c r="S330" s="37" t="str">
        <f t="shared" si="66"/>
        <v>土</v>
      </c>
      <c r="T330" s="37" t="str">
        <f t="shared" si="66"/>
        <v>日</v>
      </c>
      <c r="U330" s="37" t="str">
        <f t="shared" si="66"/>
        <v>月</v>
      </c>
      <c r="V330" s="37" t="str">
        <f t="shared" si="66"/>
        <v>火</v>
      </c>
      <c r="W330" s="37" t="str">
        <f t="shared" si="66"/>
        <v>水</v>
      </c>
      <c r="X330" s="37" t="str">
        <f t="shared" si="66"/>
        <v>木</v>
      </c>
      <c r="Y330" s="37" t="str">
        <f t="shared" si="66"/>
        <v>金</v>
      </c>
      <c r="Z330" s="37" t="str">
        <f t="shared" si="66"/>
        <v>土</v>
      </c>
      <c r="AA330" s="37" t="str">
        <f t="shared" si="66"/>
        <v>日</v>
      </c>
      <c r="AB330" s="37" t="str">
        <f t="shared" si="66"/>
        <v>月</v>
      </c>
      <c r="AC330" s="37" t="str">
        <f t="shared" si="66"/>
        <v>火</v>
      </c>
      <c r="AD330" s="37" t="str">
        <f t="shared" si="66"/>
        <v>水</v>
      </c>
      <c r="AE330" s="37" t="str">
        <f t="shared" si="66"/>
        <v>木</v>
      </c>
      <c r="AF330" s="37" t="str">
        <f t="shared" si="66"/>
        <v>金</v>
      </c>
      <c r="AG330" s="75" t="str">
        <f t="shared" si="66"/>
        <v/>
      </c>
      <c r="AH330" s="194" t="s">
        <v>90</v>
      </c>
      <c r="AI330" s="195" t="s">
        <v>91</v>
      </c>
      <c r="AJ330" s="195" t="s">
        <v>92</v>
      </c>
      <c r="AK330" s="195" t="s">
        <v>93</v>
      </c>
      <c r="AL330" s="196" t="s">
        <v>94</v>
      </c>
      <c r="AM330" s="177" t="s">
        <v>44</v>
      </c>
      <c r="AN330" s="178" t="s">
        <v>12</v>
      </c>
      <c r="AO330" s="179" t="s">
        <v>51</v>
      </c>
      <c r="AP330" s="180" t="s">
        <v>44</v>
      </c>
      <c r="AQ330" s="183" t="s">
        <v>13</v>
      </c>
      <c r="AR330" s="201"/>
      <c r="AS330" s="204"/>
      <c r="AT330" s="186">
        <f>COUNT(C329:AG329)</f>
        <v>30</v>
      </c>
      <c r="AU330" s="155">
        <f>AT330-AR332</f>
        <v>30</v>
      </c>
      <c r="AV330" s="170">
        <f>SUM(AU$8:AU333)</f>
        <v>954</v>
      </c>
      <c r="AW330" s="155">
        <f>AT330-AR334</f>
        <v>30</v>
      </c>
      <c r="AX330" s="170">
        <f>SUM(AW$8:AW333)</f>
        <v>954</v>
      </c>
      <c r="AY330" s="170">
        <f>COUNTIF(C333:AG333,"○")+COUNTIF(C333:AG333,"●")</f>
        <v>0</v>
      </c>
      <c r="AZ330" s="170">
        <f>SUM(AY$9:AY334)</f>
        <v>38</v>
      </c>
      <c r="BA330" s="170">
        <f>COUNTIF(C335:AG335,"○")+COUNTIF(C335:AG335,"●")</f>
        <v>0</v>
      </c>
      <c r="BB330" s="170">
        <f>SUM(BA$10:BA335)</f>
        <v>38</v>
      </c>
      <c r="BC330" s="125">
        <f>COUNTIF(C330:AG330,"土")+COUNTIF(C330:AG330,"日")</f>
        <v>8</v>
      </c>
      <c r="BD330" s="137"/>
      <c r="BE330" s="137"/>
      <c r="BF330" s="125" t="str">
        <f ca="1">IF(OR(BD331/AU330&lt;0.285,BD331=0),"特例","特例なし")</f>
        <v>特例</v>
      </c>
      <c r="BG330" s="125" t="str">
        <f ca="1">IF(OR(BE331/AW330&lt;0.285,BE331=0),"特例","特例なし")</f>
        <v>特例</v>
      </c>
      <c r="BH330" s="171" t="s">
        <v>108</v>
      </c>
      <c r="BI330" s="173">
        <f>ABS(IF(WEEKDAY(C328,3)=0,7,WEEKDAY(C328,3)-7))</f>
        <v>4</v>
      </c>
      <c r="BJ330" s="125">
        <f ca="1">IF($AO$340="計画",IF(AU330=0,1,IF(AO333="達成",1,IF(AO333="達成※",1,0))),IF(AW330=0,1,IF(AO335="達成",1,IF(AO335="達成※",1,0))))</f>
        <v>0</v>
      </c>
      <c r="BK330" s="125">
        <f ca="1">IF($AO$340="計画",IF(COUNTIF(AH334:AL334,"未")=0,1,0),IF(COUNTIF(AH336:AL336,"未")=0,1,0))</f>
        <v>0</v>
      </c>
    </row>
    <row r="331" spans="1:63" ht="28.5" outlineLevel="1">
      <c r="A331" s="12"/>
      <c r="B331" s="169" t="s">
        <v>3</v>
      </c>
      <c r="C331" s="167" t="str">
        <f>IFERROR(VLOOKUP(C329,祝日一覧!A:C,3,FALSE),"")</f>
        <v/>
      </c>
      <c r="D331" s="167" t="str">
        <f>IFERROR(VLOOKUP(D329,祝日一覧!B:D,3,FALSE),"")</f>
        <v/>
      </c>
      <c r="E331" s="167" t="str">
        <f>IFERROR(VLOOKUP(E329,祝日一覧!C:E,3,FALSE),"")</f>
        <v/>
      </c>
      <c r="F331" s="167" t="str">
        <f>IFERROR(VLOOKUP(F329,祝日一覧!D:F,3,FALSE),"")</f>
        <v/>
      </c>
      <c r="G331" s="167" t="str">
        <f>IFERROR(VLOOKUP(G329,祝日一覧!E:G,3,FALSE),"")</f>
        <v/>
      </c>
      <c r="H331" s="167" t="str">
        <f>IFERROR(VLOOKUP(H329,祝日一覧!F:H,3,FALSE),"")</f>
        <v/>
      </c>
      <c r="I331" s="167" t="str">
        <f>IFERROR(VLOOKUP(I329,祝日一覧!G:I,3,FALSE),"")</f>
        <v/>
      </c>
      <c r="J331" s="167" t="str">
        <f>IFERROR(VLOOKUP(J329,祝日一覧!H:J,3,FALSE),"")</f>
        <v/>
      </c>
      <c r="K331" s="167" t="str">
        <f>IFERROR(VLOOKUP(K329,祝日一覧!I:K,3,FALSE),"")</f>
        <v/>
      </c>
      <c r="L331" s="167" t="str">
        <f>IFERROR(VLOOKUP(L329,祝日一覧!J:L,3,FALSE),"")</f>
        <v/>
      </c>
      <c r="M331" s="167" t="str">
        <f>IFERROR(VLOOKUP(M329,祝日一覧!K:M,3,FALSE),"")</f>
        <v/>
      </c>
      <c r="N331" s="167" t="str">
        <f>IFERROR(VLOOKUP(N329,祝日一覧!L:N,3,FALSE),"")</f>
        <v/>
      </c>
      <c r="O331" s="167" t="str">
        <f>IFERROR(VLOOKUP(O329,祝日一覧!M:O,3,FALSE),"")</f>
        <v/>
      </c>
      <c r="P331" s="167" t="str">
        <f>IFERROR(VLOOKUP(P329,祝日一覧!N:P,3,FALSE),"")</f>
        <v/>
      </c>
      <c r="Q331" s="167" t="str">
        <f>IFERROR(VLOOKUP(Q329,祝日一覧!O:Q,3,FALSE),"")</f>
        <v/>
      </c>
      <c r="R331" s="167" t="str">
        <f>IFERROR(VLOOKUP(R329,祝日一覧!P:R,3,FALSE),"")</f>
        <v/>
      </c>
      <c r="S331" s="167" t="str">
        <f>IFERROR(VLOOKUP(S329,祝日一覧!Q:S,3,FALSE),"")</f>
        <v/>
      </c>
      <c r="T331" s="167" t="str">
        <f>IFERROR(VLOOKUP(T329,祝日一覧!R:T,3,FALSE),"")</f>
        <v/>
      </c>
      <c r="U331" s="167" t="str">
        <f>IFERROR(VLOOKUP(U329,祝日一覧!S:U,3,FALSE),"")</f>
        <v/>
      </c>
      <c r="V331" s="167" t="str">
        <f>IFERROR(VLOOKUP(V329,祝日一覧!T:V,3,FALSE),"")</f>
        <v/>
      </c>
      <c r="W331" s="167" t="str">
        <f>IFERROR(VLOOKUP(W329,祝日一覧!U:W,3,FALSE),"")</f>
        <v/>
      </c>
      <c r="X331" s="167" t="str">
        <f>IFERROR(VLOOKUP(X329,祝日一覧!V:X,3,FALSE),"")</f>
        <v/>
      </c>
      <c r="Y331" s="167" t="str">
        <f>IFERROR(VLOOKUP(Y329,祝日一覧!W:Y,3,FALSE),"")</f>
        <v/>
      </c>
      <c r="Z331" s="167" t="str">
        <f>IFERROR(VLOOKUP(Z329,祝日一覧!X:Z,3,FALSE),"")</f>
        <v/>
      </c>
      <c r="AA331" s="167" t="str">
        <f>IFERROR(VLOOKUP(AA329,祝日一覧!Y:AA,3,FALSE),"")</f>
        <v/>
      </c>
      <c r="AB331" s="167" t="str">
        <f>IFERROR(VLOOKUP(AB329,祝日一覧!Z:AB,3,FALSE),"")</f>
        <v/>
      </c>
      <c r="AC331" s="167" t="str">
        <f>IFERROR(VLOOKUP(AC329,祝日一覧!AA:AC,3,FALSE),"")</f>
        <v/>
      </c>
      <c r="AD331" s="167" t="str">
        <f>IFERROR(VLOOKUP(AD329,祝日一覧!AB:AD,3,FALSE),"")</f>
        <v/>
      </c>
      <c r="AE331" s="167" t="str">
        <f>IFERROR(VLOOKUP(AE329,祝日一覧!AC:AE,3,FALSE),"")</f>
        <v/>
      </c>
      <c r="AF331" s="167" t="str">
        <f>IFERROR(VLOOKUP(AF329,祝日一覧!AD:AF,3,FALSE),"")</f>
        <v/>
      </c>
      <c r="AG331" s="168" t="str">
        <f>IFERROR(VLOOKUP(AG329,祝日一覧!AE:AG,3,FALSE),"")</f>
        <v/>
      </c>
      <c r="AH331" s="194"/>
      <c r="AI331" s="195"/>
      <c r="AJ331" s="195"/>
      <c r="AK331" s="195"/>
      <c r="AL331" s="196"/>
      <c r="AM331" s="177"/>
      <c r="AN331" s="178"/>
      <c r="AO331" s="179"/>
      <c r="AP331" s="181"/>
      <c r="AQ331" s="184"/>
      <c r="AR331" s="39" t="s">
        <v>84</v>
      </c>
      <c r="AS331" s="40" t="s">
        <v>84</v>
      </c>
      <c r="AT331" s="186"/>
      <c r="AU331" s="156"/>
      <c r="AV331" s="170"/>
      <c r="AW331" s="156"/>
      <c r="AX331" s="170"/>
      <c r="AY331" s="170"/>
      <c r="AZ331" s="170"/>
      <c r="BA331" s="170"/>
      <c r="BB331" s="170"/>
      <c r="BC331" s="125"/>
      <c r="BD331" s="174">
        <f ca="1">BC330-AS332</f>
        <v>8</v>
      </c>
      <c r="BE331" s="174">
        <f ca="1">BC330-AS334</f>
        <v>8</v>
      </c>
      <c r="BF331" s="125"/>
      <c r="BG331" s="125"/>
      <c r="BH331" s="172"/>
      <c r="BI331" s="173">
        <f>WEEKDAY(C327,3)</f>
        <v>5</v>
      </c>
      <c r="BJ331" s="125"/>
      <c r="BK331" s="125"/>
    </row>
    <row r="332" spans="1:63" ht="54" outlineLevel="1">
      <c r="A332" s="43"/>
      <c r="B332" s="169"/>
      <c r="C332" s="167"/>
      <c r="D332" s="167"/>
      <c r="E332" s="167"/>
      <c r="F332" s="167"/>
      <c r="G332" s="167"/>
      <c r="H332" s="167"/>
      <c r="I332" s="167"/>
      <c r="J332" s="167"/>
      <c r="K332" s="167"/>
      <c r="L332" s="167"/>
      <c r="M332" s="167"/>
      <c r="N332" s="167"/>
      <c r="O332" s="167"/>
      <c r="P332" s="167"/>
      <c r="Q332" s="167"/>
      <c r="R332" s="167"/>
      <c r="S332" s="167"/>
      <c r="T332" s="167"/>
      <c r="U332" s="167"/>
      <c r="V332" s="167"/>
      <c r="W332" s="167"/>
      <c r="X332" s="167"/>
      <c r="Y332" s="167"/>
      <c r="Z332" s="167"/>
      <c r="AA332" s="167"/>
      <c r="AB332" s="167"/>
      <c r="AC332" s="167"/>
      <c r="AD332" s="167"/>
      <c r="AE332" s="167"/>
      <c r="AF332" s="167"/>
      <c r="AG332" s="168"/>
      <c r="AH332" s="86" t="str">
        <f>IF($BI330=7,DBCS(1&amp;"日～"&amp;7&amp;"日"),DBCS("前"&amp;DAY(EOMONTH($C328-1,0))-6+$BI330&amp;"日～"&amp;$BI330&amp;"日"))</f>
        <v>前２９日～４日</v>
      </c>
      <c r="AI332" s="45" t="str">
        <f>DBCS($BI330+1&amp;"日～"&amp;$BI330+7&amp;"日")</f>
        <v>５日～１１日</v>
      </c>
      <c r="AJ332" s="45" t="str">
        <f>DBCS($BI330+8&amp;"日～"&amp;$BI330+14&amp;"日")</f>
        <v>１２日～１８日</v>
      </c>
      <c r="AK332" s="45" t="str">
        <f>DBCS($BI330+15&amp;"日～"&amp;$BI330+21&amp;"日")</f>
        <v>１９日～２５日</v>
      </c>
      <c r="AL332" s="46" t="str">
        <f>IF(AND(BI330=7,BI333=0),"-",IF($BI335=3,"-",DBCS($BI330+22&amp;"日～"&amp;$BI330+28&amp;"日")))</f>
        <v>-</v>
      </c>
      <c r="AM332" s="177"/>
      <c r="AN332" s="178"/>
      <c r="AO332" s="179"/>
      <c r="AP332" s="182"/>
      <c r="AQ332" s="185"/>
      <c r="AR332" s="39">
        <f>COUNTIF(C333:AG334,"外")</f>
        <v>0</v>
      </c>
      <c r="AS332" s="40">
        <f ca="1">COUNTIF(OFFSET(C333,0,MAX(5-WEEKDAY(C328,3),0),1,MIN(7-WEEKDAY(C328,3),2)),"外")+COUNTIF(OFFSET(C333,0,MAX(5-WEEKDAY(C328,3),0)+7,1,2),"外")+COUNTIF(OFFSET(C333,0,MAX(5-WEEKDAY(C328,3),0)+14,1,2),"外")+COUNTIF(OFFSET(C333,0,MAX(5-WEEKDAY(C328,3),0)+21,1,2),"外")+IF(BI332-BI330&lt;27,0,COUNTIF(OFFSET(C333,0,BI330+26,1,MIN(7-BI333,2)),"外"))</f>
        <v>0</v>
      </c>
      <c r="AT332" s="186"/>
      <c r="AU332" s="156"/>
      <c r="AV332" s="170"/>
      <c r="AW332" s="156"/>
      <c r="AX332" s="170"/>
      <c r="AY332" s="170"/>
      <c r="AZ332" s="170"/>
      <c r="BA332" s="170"/>
      <c r="BB332" s="170"/>
      <c r="BC332" s="125"/>
      <c r="BD332" s="175"/>
      <c r="BE332" s="175"/>
      <c r="BF332" s="125"/>
      <c r="BG332" s="125"/>
      <c r="BH332" s="47" t="s">
        <v>109</v>
      </c>
      <c r="BI332" s="48">
        <f>DAY(EOMONTH(C328,0))</f>
        <v>30</v>
      </c>
      <c r="BJ332" s="125"/>
      <c r="BK332" s="125"/>
    </row>
    <row r="333" spans="1:63" ht="26.45" customHeight="1" outlineLevel="1">
      <c r="A333" s="52"/>
      <c r="B333" s="161" t="s">
        <v>88</v>
      </c>
      <c r="C333" s="123"/>
      <c r="D333" s="123"/>
      <c r="E333" s="123"/>
      <c r="F333" s="123"/>
      <c r="G333" s="123"/>
      <c r="H333" s="123"/>
      <c r="I333" s="123"/>
      <c r="J333" s="123"/>
      <c r="K333" s="123"/>
      <c r="L333" s="123"/>
      <c r="M333" s="123"/>
      <c r="N333" s="123"/>
      <c r="O333" s="123"/>
      <c r="P333" s="123"/>
      <c r="Q333" s="123"/>
      <c r="R333" s="123"/>
      <c r="S333" s="123"/>
      <c r="T333" s="123"/>
      <c r="U333" s="123"/>
      <c r="V333" s="123"/>
      <c r="W333" s="123"/>
      <c r="X333" s="123"/>
      <c r="Y333" s="123"/>
      <c r="Z333" s="123"/>
      <c r="AA333" s="123"/>
      <c r="AB333" s="123"/>
      <c r="AC333" s="123"/>
      <c r="AD333" s="123"/>
      <c r="AE333" s="123"/>
      <c r="AF333" s="123"/>
      <c r="AG333" s="143"/>
      <c r="AH333" s="53">
        <f ca="1">IF(BI330=7,COUNTIF(OFFSET($C333,0,0,1,$BI330),"○")+COUNTIF(OFFSET($C333,0,$BI330,1,7),"●"),COUNTIF(OFFSET($C333,0,0,1,$BI330),"○")+COUNTIF(OFFSET($C333,-10,DAY(EOMONTH(C328-1,0))-7+BI330,1,7-$BI330),"○")+COUNTIF(OFFSET(C333,0,BI330,1,7),"●"))</f>
        <v>0</v>
      </c>
      <c r="AI333" s="54">
        <f ca="1">COUNTIF(OFFSET($C333,0,$BI330,1,7),"○")+COUNTIF(OFFSET($C333,0,$BI330+7,1,7),"●")</f>
        <v>0</v>
      </c>
      <c r="AJ333" s="54">
        <f ca="1">COUNTIF(OFFSET($C333,0,$BI330+7,1,7),"○")+COUNTIF(OFFSET($C333,0,$BI330+14,1,7),"●")</f>
        <v>0</v>
      </c>
      <c r="AK333" s="54">
        <f ca="1">IF(BI335=3,COUNTIF(OFFSET($C333,0,$BI330+14,1,7),"○")+IFERROR(COUNTIF(OFFSET(C333,0,BI330+21,1,BI333),"●"),0)+COUNTIF(OFFSET(C333,10,0,1,7-BI333),"●"),COUNTIF(OFFSET($C333,0,$BI330+14,1,7),"○")+COUNTIF(OFFSET($C333,0,$BI330+21,1,7),"●"))</f>
        <v>0</v>
      </c>
      <c r="AL333" s="55" t="str">
        <f ca="1">IF((BI335+SIGN(BI330))&lt;5,"-",IF(BI333=0,COUNTIF(OFFSET(C333,0,BI330+21,1,7),"○")+COUNTIF(OFFSET(C333,10,0,1,7-BI333),"●"),COUNTIF(OFFSET(C333,0,BI330+21,1,7),"○")+COUNTIF(OFFSET(C333,0,BI330+28,1,BI333),"●")+COUNTIF(OFFSET(C333,10,1,7-BI333,),"●")))</f>
        <v>-</v>
      </c>
      <c r="AM333" s="145">
        <f>AY330</f>
        <v>0</v>
      </c>
      <c r="AN333" s="147">
        <f>IF(AU330=0,"対象外",AM333/AU330)</f>
        <v>0</v>
      </c>
      <c r="AO333" s="149" t="str">
        <f ca="1">IF(AU330=0,"対象外",IF(AM333/AU330&gt;=0.285,"達成",IF(AM333&gt;=BF333,"達成※","未")))</f>
        <v>未</v>
      </c>
      <c r="AP333" s="151">
        <f>AZ330</f>
        <v>38</v>
      </c>
      <c r="AQ333" s="153">
        <f>IFERROR(AP333/AV330,"")</f>
        <v>3.9832285115303984E-2</v>
      </c>
      <c r="AR333" s="39" t="s">
        <v>85</v>
      </c>
      <c r="AS333" s="40" t="s">
        <v>85</v>
      </c>
      <c r="AT333" s="186"/>
      <c r="AU333" s="156"/>
      <c r="AV333" s="170"/>
      <c r="AW333" s="156"/>
      <c r="AX333" s="170"/>
      <c r="AY333" s="170"/>
      <c r="AZ333" s="170"/>
      <c r="BA333" s="170"/>
      <c r="BB333" s="170"/>
      <c r="BC333" s="125"/>
      <c r="BD333" s="175"/>
      <c r="BE333" s="175"/>
      <c r="BF333" s="125">
        <f ca="1">IF(OR(BD331/AU330&lt;0.285,BD331=0),BD331,"-")</f>
        <v>8</v>
      </c>
      <c r="BG333" s="174">
        <f ca="1">IF(OR(BE331/AW330&lt;0.285,BE331=0),BE331,"-")</f>
        <v>8</v>
      </c>
      <c r="BH333" s="56" t="s">
        <v>110</v>
      </c>
      <c r="BI333" s="57">
        <f>MOD(BI332-BI330,7)</f>
        <v>5</v>
      </c>
      <c r="BJ333" s="125"/>
      <c r="BK333" s="125"/>
    </row>
    <row r="334" spans="1:63" ht="12.95" customHeight="1" outlineLevel="1">
      <c r="A334" s="52"/>
      <c r="B334" s="161"/>
      <c r="C334" s="123"/>
      <c r="D334" s="123"/>
      <c r="E334" s="123"/>
      <c r="F334" s="123"/>
      <c r="G334" s="123"/>
      <c r="H334" s="123"/>
      <c r="I334" s="123"/>
      <c r="J334" s="123"/>
      <c r="K334" s="123"/>
      <c r="L334" s="123"/>
      <c r="M334" s="123"/>
      <c r="N334" s="123"/>
      <c r="O334" s="123"/>
      <c r="P334" s="123"/>
      <c r="Q334" s="123"/>
      <c r="R334" s="123"/>
      <c r="S334" s="123"/>
      <c r="T334" s="123"/>
      <c r="U334" s="123"/>
      <c r="V334" s="123"/>
      <c r="W334" s="123"/>
      <c r="X334" s="123"/>
      <c r="Y334" s="123"/>
      <c r="Z334" s="123"/>
      <c r="AA334" s="123"/>
      <c r="AB334" s="123"/>
      <c r="AC334" s="123"/>
      <c r="AD334" s="123"/>
      <c r="AE334" s="123"/>
      <c r="AF334" s="123"/>
      <c r="AG334" s="143"/>
      <c r="AH334" s="58" t="str">
        <f ca="1">IF(BI330=1,
IF((2-COUNTIF(OFFSET(C333,0,0,1,1),"外")-COUNTIF(OFFSET(C333,-10,BI322-1),"外"))&lt;=AH333,"達成","未"),
IF((2-COUNTIF(OFFSET(C333,0,MAX(5-WEEKDAY(C328,3),0),1,2),"外"))&lt;=AH333,"達成","未"))</f>
        <v>未</v>
      </c>
      <c r="AI334" s="54" t="str">
        <f ca="1">IF((2-COUNTIF(OFFSET($C333,0,$BI330+5,1,2),"外"))&lt;=AI333,"達成","未")</f>
        <v>未</v>
      </c>
      <c r="AJ334" s="54" t="str">
        <f ca="1">IF((2-COUNTIF(OFFSET($C333,0,$BI330+12,1,2),"外"))&lt;=AJ333,"達成","未")</f>
        <v>未</v>
      </c>
      <c r="AK334" s="54" t="str">
        <f ca="1">IF((2-COUNTIF(OFFSET($C333,0,$BI330+19,1,2),"外"))&lt;=AK333,"達成","未")</f>
        <v>未</v>
      </c>
      <c r="AL334" s="55" t="str">
        <f ca="1">IF((BI335+SIGN(BI330))&lt;5,"-",IF((2-COUNTIF(OFFSET($C333,0,$BI330+26,1,2),"外"))&lt;=AL333,"達成","未"))</f>
        <v>-</v>
      </c>
      <c r="AM334" s="163"/>
      <c r="AN334" s="164"/>
      <c r="AO334" s="165"/>
      <c r="AP334" s="166"/>
      <c r="AQ334" s="187"/>
      <c r="AR334" s="188">
        <f>COUNTIF(C335:AG336,"外")</f>
        <v>0</v>
      </c>
      <c r="AS334" s="190">
        <f ca="1">COUNTIF(OFFSET(C335,0,MAX(5-WEEKDAY(C328,3),0),1,MIN(7-WEEKDAY(C328,3),2)),"外")+COUNTIF(OFFSET(C335,0,MAX(5-WEEKDAY(C328,3),0)+7,1,2),"外")+COUNTIF(OFFSET(C335,0,MAX(5-WEEKDAY(C328,3),0)+14,1,2),"外")+COUNTIF(OFFSET(C335,0,MAX(5-WEEKDAY(C328,3),0)+21,1,2),"外")+IF(BI332-BI330&lt;27,0,COUNTIF(OFFSET(C335,0,BI330+26,1,MIN(7-BI333,2)),"外"))</f>
        <v>0</v>
      </c>
      <c r="AT334" s="186"/>
      <c r="AU334" s="156"/>
      <c r="AV334" s="170"/>
      <c r="AW334" s="156"/>
      <c r="AX334" s="170"/>
      <c r="AY334" s="170"/>
      <c r="AZ334" s="170"/>
      <c r="BA334" s="170"/>
      <c r="BB334" s="170"/>
      <c r="BC334" s="125"/>
      <c r="BD334" s="175"/>
      <c r="BE334" s="175"/>
      <c r="BF334" s="125"/>
      <c r="BG334" s="175"/>
      <c r="BH334" s="59" t="s">
        <v>112</v>
      </c>
      <c r="BI334" s="57">
        <f>SIGN(BI330)+SIGN(BI333)+BI335</f>
        <v>5</v>
      </c>
      <c r="BJ334" s="125"/>
      <c r="BK334" s="125"/>
    </row>
    <row r="335" spans="1:63" ht="26.45" customHeight="1" outlineLevel="1">
      <c r="A335" s="52"/>
      <c r="B335" s="161" t="s">
        <v>137</v>
      </c>
      <c r="C335" s="123"/>
      <c r="D335" s="123"/>
      <c r="E335" s="123"/>
      <c r="F335" s="123"/>
      <c r="G335" s="123"/>
      <c r="H335" s="123"/>
      <c r="I335" s="123"/>
      <c r="J335" s="123"/>
      <c r="K335" s="123"/>
      <c r="L335" s="123"/>
      <c r="M335" s="123"/>
      <c r="N335" s="123"/>
      <c r="O335" s="123"/>
      <c r="P335" s="123"/>
      <c r="Q335" s="123"/>
      <c r="R335" s="123"/>
      <c r="S335" s="123"/>
      <c r="T335" s="123"/>
      <c r="U335" s="123"/>
      <c r="V335" s="123"/>
      <c r="W335" s="123"/>
      <c r="X335" s="123"/>
      <c r="Y335" s="123"/>
      <c r="Z335" s="123"/>
      <c r="AA335" s="123"/>
      <c r="AB335" s="123"/>
      <c r="AC335" s="123"/>
      <c r="AD335" s="123"/>
      <c r="AE335" s="123"/>
      <c r="AF335" s="123"/>
      <c r="AG335" s="143"/>
      <c r="AH335" s="53">
        <f ca="1">IF(BI330=7,COUNTIF(OFFSET($C335,0,0,1,$BI330),"○")+COUNTIF(OFFSET($C335,0,$BI330,1,7),"●"),COUNTIF(OFFSET($C335,0,0,1,$BI330),"○")+COUNTIF(OFFSET($C335,-10,DAY(EOMONTH(C328-1,0))-7+BI330,1,7-$BI330),"○")+COUNTIF(OFFSET(C335,0,BI330,1,7),"●"))</f>
        <v>0</v>
      </c>
      <c r="AI335" s="60">
        <f ca="1">COUNTIF(OFFSET($C335,0,$BI330,1,7),"○")+COUNTIF(OFFSET($C335,0,$BI330+7,1,7),"●")</f>
        <v>0</v>
      </c>
      <c r="AJ335" s="60">
        <f ca="1">COUNTIF(OFFSET($C335,0,$BI330+7,1,7),"○")+COUNTIF(OFFSET($C335,0,$BI330+14,1,7),"●")</f>
        <v>0</v>
      </c>
      <c r="AK335" s="60">
        <f ca="1">IF(BI335=3,COUNTIF(OFFSET($C335,0,$BI330+14,1,7),"○")+IFERROR(COUNTIF(OFFSET(C335,0,BI330+21,1,BI333),"●"),0)+COUNTIF(OFFSET(C335,10,0,1,7-BI333),"●"),COUNTIF(OFFSET($C335,0,$BI330+14,1,7),"○")+COUNTIF(OFFSET($C335,0,$BI330+21,1,7),"●"))</f>
        <v>0</v>
      </c>
      <c r="AL335" s="61" t="str">
        <f ca="1">IF((BI335+SIGN(BI330))&lt;5,"-",IF(BI333=0,COUNTIF(OFFSET(C335,0,BI330+21,1,7),"○")+COUNTIF(OFFSET(C335,10,0,1,7-BI333),"●"),COUNTIF(OFFSET(C335,0,BI330+21,1,7),"○")+COUNTIF(OFFSET(C335,0,BI330+28,1,BI333),"●")+COUNTIF(OFFSET(C335,10,1,7-BI333,),"●")))</f>
        <v>-</v>
      </c>
      <c r="AM335" s="145">
        <f>BA330</f>
        <v>0</v>
      </c>
      <c r="AN335" s="147">
        <f>IF(AW330=0,"対象外",AM335/AW330)</f>
        <v>0</v>
      </c>
      <c r="AO335" s="149" t="str">
        <f ca="1">IF(AW330=0,"対象外",IF(AM335/AW330&gt;=0.285,"達成",IF(AM335&gt;=BG333,"達成※","未")))</f>
        <v>未</v>
      </c>
      <c r="AP335" s="151">
        <f>BB330</f>
        <v>38</v>
      </c>
      <c r="AQ335" s="153">
        <f>IFERROR(AP335/AV330,"")</f>
        <v>3.9832285115303984E-2</v>
      </c>
      <c r="AR335" s="189"/>
      <c r="AS335" s="191"/>
      <c r="AT335" s="186"/>
      <c r="AU335" s="157"/>
      <c r="AV335" s="170"/>
      <c r="AW335" s="157"/>
      <c r="AX335" s="170"/>
      <c r="AY335" s="170"/>
      <c r="AZ335" s="170"/>
      <c r="BA335" s="170"/>
      <c r="BB335" s="170"/>
      <c r="BC335" s="125"/>
      <c r="BD335" s="176"/>
      <c r="BE335" s="176"/>
      <c r="BF335" s="125"/>
      <c r="BG335" s="176"/>
      <c r="BH335" s="63" t="s">
        <v>111</v>
      </c>
      <c r="BI335" s="64">
        <f>ROUNDDOWN((BI332-BI330)/7,0)</f>
        <v>3</v>
      </c>
      <c r="BJ335" s="125"/>
      <c r="BK335" s="125"/>
    </row>
    <row r="336" spans="1:63" ht="14.25" outlineLevel="1" thickBot="1">
      <c r="A336" s="52"/>
      <c r="B336" s="162"/>
      <c r="C336" s="142"/>
      <c r="D336" s="142"/>
      <c r="E336" s="142"/>
      <c r="F336" s="142"/>
      <c r="G336" s="142"/>
      <c r="H336" s="142"/>
      <c r="I336" s="142"/>
      <c r="J336" s="142"/>
      <c r="K336" s="142"/>
      <c r="L336" s="142"/>
      <c r="M336" s="142"/>
      <c r="N336" s="142"/>
      <c r="O336" s="142"/>
      <c r="P336" s="142"/>
      <c r="Q336" s="142"/>
      <c r="R336" s="142"/>
      <c r="S336" s="142"/>
      <c r="T336" s="142"/>
      <c r="U336" s="142"/>
      <c r="V336" s="142"/>
      <c r="W336" s="142"/>
      <c r="X336" s="142"/>
      <c r="Y336" s="142"/>
      <c r="Z336" s="142"/>
      <c r="AA336" s="142"/>
      <c r="AB336" s="142"/>
      <c r="AC336" s="142"/>
      <c r="AD336" s="142"/>
      <c r="AE336" s="142"/>
      <c r="AF336" s="142"/>
      <c r="AG336" s="144"/>
      <c r="AH336" s="77" t="str">
        <f ca="1">IF(BI330=1,
IF((2-COUNTIF(OFFSET(C335,0,0,1,1),"外")-COUNTIF(OFFSET(C335,-10,BI322-1),"外"))&lt;=AH335,"達成","未"),
IF((2-COUNTIF(OFFSET(C335,0,MAX(5-WEEKDAY(C328,3),0),1,2),"外"))&lt;=AH335,"達成","未"))</f>
        <v>未</v>
      </c>
      <c r="AI336" s="66" t="str">
        <f ca="1">IF((2-COUNTIF(OFFSET($C335,0,$BI330+5,1,2),"外"))&lt;=AI335,"達成","未")</f>
        <v>未</v>
      </c>
      <c r="AJ336" s="66" t="str">
        <f ca="1">IF((2-COUNTIF(OFFSET($C335,0,$BI330+12,1,2),"外"))&lt;=AJ335,"達成","未")</f>
        <v>未</v>
      </c>
      <c r="AK336" s="66" t="str">
        <f ca="1">IF((2-COUNTIF(OFFSET($C335,0,$BI330+19,1,2),"外"))&lt;=AK335,"達成","未")</f>
        <v>未</v>
      </c>
      <c r="AL336" s="67" t="str">
        <f ca="1">IF((BI335+SIGN(BI330))&lt;5,"-",IF((2-COUNTIF(OFFSET($C335,0,$BI330+26,1,2),"外"))&lt;=AL335,"達成","未"))</f>
        <v>-</v>
      </c>
      <c r="AM336" s="146"/>
      <c r="AN336" s="148"/>
      <c r="AO336" s="150"/>
      <c r="AP336" s="152"/>
      <c r="AQ336" s="154"/>
      <c r="AR336" s="68"/>
      <c r="AS336" s="68"/>
      <c r="AT336" s="22"/>
      <c r="AU336" s="22"/>
      <c r="AV336" s="22"/>
      <c r="AW336" s="22"/>
      <c r="AX336" s="22"/>
      <c r="AY336" s="22"/>
      <c r="AZ336" s="22"/>
      <c r="BA336" s="22"/>
      <c r="BB336" s="22"/>
      <c r="BC336" s="69"/>
      <c r="BD336" s="69"/>
      <c r="BE336" s="69"/>
      <c r="BF336" s="69"/>
      <c r="BG336" s="69"/>
      <c r="BH336" s="69"/>
      <c r="BI336" s="69"/>
      <c r="BJ336" s="69"/>
      <c r="BK336" s="18"/>
    </row>
    <row r="337" spans="1:69" outlineLevel="1" collapsed="1">
      <c r="A337" s="12"/>
      <c r="B337" s="14"/>
      <c r="C337" s="14"/>
      <c r="D337" s="14"/>
      <c r="E337" s="14"/>
      <c r="F337" s="14"/>
      <c r="G337" s="14"/>
      <c r="H337" s="14"/>
      <c r="I337" s="14"/>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c r="AG337" s="14"/>
      <c r="AH337" s="12"/>
      <c r="AI337" s="12"/>
      <c r="AJ337" s="12"/>
      <c r="AK337" s="12"/>
      <c r="AL337" s="12"/>
      <c r="AM337" s="12"/>
      <c r="AN337" s="12"/>
      <c r="AO337" s="12"/>
      <c r="AP337" s="12"/>
      <c r="AQ337" s="12"/>
      <c r="AZ337" s="16"/>
      <c r="BA337" s="16"/>
      <c r="BB337" s="16"/>
    </row>
    <row r="338" spans="1:69" outlineLevel="1">
      <c r="A338" s="12"/>
      <c r="B338" s="14"/>
      <c r="C338" s="14"/>
      <c r="D338" s="14"/>
      <c r="E338" s="14"/>
      <c r="F338" s="14"/>
      <c r="G338" s="14"/>
      <c r="H338" s="14"/>
      <c r="I338" s="14"/>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c r="AG338" s="14"/>
      <c r="AH338" s="93"/>
      <c r="AI338" s="93"/>
      <c r="AJ338" s="93"/>
      <c r="AK338" s="93"/>
      <c r="AL338" s="93"/>
      <c r="AM338" s="12"/>
      <c r="AN338" s="12"/>
      <c r="AO338" s="12"/>
      <c r="AP338" s="12"/>
      <c r="AQ338" s="12"/>
    </row>
    <row r="339" spans="1:69">
      <c r="A339" s="12"/>
      <c r="B339" s="14"/>
      <c r="C339" s="14"/>
      <c r="D339" s="14"/>
      <c r="E339" s="14"/>
      <c r="F339" s="14"/>
      <c r="G339" s="14"/>
      <c r="H339" s="14"/>
      <c r="I339" s="14"/>
      <c r="J339" s="14"/>
      <c r="K339" s="14"/>
      <c r="L339" s="14"/>
      <c r="M339" s="14"/>
      <c r="N339" s="14"/>
      <c r="O339" s="14"/>
      <c r="P339" s="14"/>
      <c r="Q339" s="14"/>
      <c r="R339" s="14"/>
      <c r="S339" s="14"/>
      <c r="T339" s="14"/>
      <c r="U339" s="14"/>
      <c r="V339" s="14"/>
      <c r="W339" s="14"/>
      <c r="X339" s="14"/>
      <c r="Y339" s="14"/>
      <c r="Z339" s="14"/>
      <c r="AA339" s="14"/>
      <c r="AB339" s="14"/>
      <c r="AC339" s="14"/>
      <c r="AD339" s="14"/>
      <c r="AE339" s="14"/>
      <c r="AF339" s="14"/>
      <c r="AG339" s="14"/>
      <c r="AH339" s="93"/>
      <c r="AI339" s="93"/>
      <c r="AJ339" s="93"/>
      <c r="AK339" s="93"/>
      <c r="AL339" s="93"/>
      <c r="AM339" s="12"/>
      <c r="AN339" s="12"/>
      <c r="AO339" s="12"/>
      <c r="AP339" s="12"/>
      <c r="AQ339" s="12"/>
    </row>
    <row r="340" spans="1:69" ht="20.25" customHeight="1">
      <c r="A340" s="12"/>
      <c r="B340" s="119" t="s">
        <v>14</v>
      </c>
      <c r="C340" s="14"/>
      <c r="D340" s="14"/>
      <c r="E340" s="14"/>
      <c r="F340" s="14"/>
      <c r="G340" s="14"/>
      <c r="H340" s="14"/>
      <c r="I340" s="14"/>
      <c r="J340" s="14"/>
      <c r="K340" s="14"/>
      <c r="L340" s="14"/>
      <c r="M340" s="14"/>
      <c r="N340" s="14"/>
      <c r="O340" s="14"/>
      <c r="P340" s="14"/>
      <c r="Q340" s="14"/>
      <c r="R340" s="14"/>
      <c r="S340" s="14"/>
      <c r="T340" s="14"/>
      <c r="U340" s="14"/>
      <c r="V340" s="14"/>
      <c r="W340" s="14"/>
      <c r="X340" s="14"/>
      <c r="Y340" s="275" t="s">
        <v>133</v>
      </c>
      <c r="Z340" s="276"/>
      <c r="AA340" s="276"/>
      <c r="AB340" s="276"/>
      <c r="AC340" s="276"/>
      <c r="AD340" s="276"/>
      <c r="AE340" s="276"/>
      <c r="AF340" s="276"/>
      <c r="AG340" s="276"/>
      <c r="AH340" s="276"/>
      <c r="AI340" s="276"/>
      <c r="AJ340" s="276"/>
      <c r="AK340" s="276"/>
      <c r="AL340" s="276"/>
      <c r="AM340" s="276"/>
      <c r="AN340" s="277"/>
      <c r="AO340" s="94" t="s">
        <v>87</v>
      </c>
      <c r="AP340" s="134">
        <f>IF(AO340="計画",VLOOKUP(BC341,BO342:BQ374,2),VLOOKUP(BC341,BO342:BQ374,3))</f>
        <v>0.2878787878787879</v>
      </c>
      <c r="AQ340" s="135"/>
      <c r="AR340" s="95"/>
      <c r="AS340" s="95"/>
      <c r="AZ340" s="96" t="s">
        <v>65</v>
      </c>
      <c r="BA340" s="96"/>
      <c r="BB340" s="96"/>
      <c r="BC340" s="96" t="s">
        <v>66</v>
      </c>
      <c r="BD340" s="96" t="s">
        <v>62</v>
      </c>
      <c r="BE340" s="96" t="s">
        <v>123</v>
      </c>
      <c r="BF340" s="97" t="s">
        <v>63</v>
      </c>
      <c r="BG340" s="98"/>
      <c r="BH340" s="98"/>
      <c r="BI340" s="98"/>
    </row>
    <row r="341" spans="1:69">
      <c r="A341" s="12"/>
      <c r="B341" s="118" t="str">
        <f ca="1">IF(COUNTIF(AO7:AO337,"達成※")&gt;0,AD358,"")</f>
        <v>※暦上の土曜日・日曜日の閉所では２８．５％に満たない月は、その月の土曜日・日曜日の合計日数以上に閉所を行っている場合に、月単位４週８休（２８．５％）以上を達成しているものとみなす</v>
      </c>
      <c r="C341" s="14"/>
      <c r="D341" s="14"/>
      <c r="E341" s="14"/>
      <c r="F341" s="14"/>
      <c r="G341" s="14"/>
      <c r="H341" s="14"/>
      <c r="I341" s="14"/>
      <c r="J341" s="14"/>
      <c r="K341" s="14"/>
      <c r="L341" s="14"/>
      <c r="M341" s="14"/>
      <c r="N341" s="14"/>
      <c r="O341" s="14"/>
      <c r="P341" s="14"/>
      <c r="Q341" s="14"/>
      <c r="R341" s="14"/>
      <c r="S341" s="14"/>
      <c r="T341" s="14"/>
      <c r="U341" s="14"/>
      <c r="V341" s="14"/>
      <c r="W341" s="14"/>
      <c r="X341" s="14"/>
      <c r="Y341" s="14"/>
      <c r="Z341" s="14"/>
      <c r="AA341" s="14"/>
      <c r="AB341" s="14"/>
      <c r="AC341" s="14"/>
      <c r="AD341" s="14"/>
      <c r="AE341" s="14"/>
      <c r="AF341" s="14"/>
      <c r="AG341" s="14"/>
      <c r="AH341" s="12"/>
      <c r="AI341" s="12"/>
      <c r="AJ341" s="12"/>
      <c r="AK341" s="12"/>
      <c r="AL341" s="12"/>
      <c r="AM341" s="12"/>
      <c r="AN341" s="12"/>
      <c r="AO341" s="12"/>
      <c r="AP341" s="12"/>
      <c r="AQ341" s="99"/>
      <c r="AR341" s="100"/>
      <c r="AS341" s="100"/>
      <c r="AZ341" s="136">
        <f>DATE($D$6,$F$6,1)</f>
        <v>45931</v>
      </c>
      <c r="BA341" s="101"/>
      <c r="BB341" s="101"/>
      <c r="BC341" s="138">
        <f>DATE($K$6,$M$6,1)</f>
        <v>46082</v>
      </c>
      <c r="BD341" s="140">
        <f>(DATEDIF(AZ341,BC341,"m"))+1</f>
        <v>6</v>
      </c>
      <c r="BE341" s="140">
        <f ca="1">SUM(BK10:BK335)</f>
        <v>6</v>
      </c>
      <c r="BF341" s="125">
        <f ca="1">BJ10+BJ20+BJ30+BJ40+BJ50+BJ60+BJ70+BJ80+BJ90+BJ100+BJ110+BJ120+BJ130+BJ140+BJ150+BJ160+BJ170+BJ180+BJ190+BJ200+BJ210+BJ220+BJ230+BJ240+BJ250+BJ260+BJ270+BJ280+BJ290+BJ300+BJ310+BJ320+BJ330</f>
        <v>6</v>
      </c>
      <c r="BG341" s="69"/>
      <c r="BH341" s="69"/>
      <c r="BI341" s="69"/>
      <c r="BP341" s="15" t="s">
        <v>84</v>
      </c>
      <c r="BQ341" s="15" t="s">
        <v>85</v>
      </c>
    </row>
    <row r="342" spans="1:69" ht="21" customHeight="1">
      <c r="A342" s="12"/>
      <c r="B342" s="14"/>
      <c r="C342" s="14"/>
      <c r="D342" s="14"/>
      <c r="E342" s="14"/>
      <c r="F342" s="14"/>
      <c r="G342" s="14"/>
      <c r="H342" s="14"/>
      <c r="I342" s="14"/>
      <c r="J342" s="14"/>
      <c r="K342" s="14"/>
      <c r="L342" s="14"/>
      <c r="M342" s="14"/>
      <c r="N342" s="14"/>
      <c r="O342" s="14"/>
      <c r="P342" s="14"/>
      <c r="Q342" s="14"/>
      <c r="R342" s="14"/>
      <c r="S342" s="14"/>
      <c r="T342" s="14"/>
      <c r="U342" s="14"/>
      <c r="V342" s="14"/>
      <c r="W342" s="14"/>
      <c r="X342" s="14"/>
      <c r="Y342" s="126" t="s">
        <v>134</v>
      </c>
      <c r="Z342" s="126"/>
      <c r="AA342" s="126"/>
      <c r="AB342" s="126"/>
      <c r="AC342" s="126"/>
      <c r="AD342" s="127" t="str">
        <f>IF(AP340&gt;=0.285,AD353,"未達成")</f>
        <v>通期：達成　（※通期のみ達成の場合は補正なし）</v>
      </c>
      <c r="AE342" s="127"/>
      <c r="AF342" s="127"/>
      <c r="AG342" s="127"/>
      <c r="AH342" s="127"/>
      <c r="AI342" s="127"/>
      <c r="AJ342" s="127"/>
      <c r="AK342" s="127"/>
      <c r="AL342" s="127"/>
      <c r="AM342" s="127"/>
      <c r="AN342" s="127"/>
      <c r="AO342" s="127"/>
      <c r="AP342" s="127"/>
      <c r="AQ342" s="128"/>
      <c r="AR342" s="103"/>
      <c r="AS342" s="103"/>
      <c r="AZ342" s="137"/>
      <c r="BA342" s="104"/>
      <c r="BB342" s="104"/>
      <c r="BC342" s="139"/>
      <c r="BD342" s="141"/>
      <c r="BE342" s="141"/>
      <c r="BF342" s="125"/>
      <c r="BG342" s="69"/>
      <c r="BH342" s="69"/>
      <c r="BI342" s="69"/>
      <c r="BO342" s="106">
        <f>C8</f>
        <v>45931</v>
      </c>
      <c r="BP342" s="107">
        <f>AQ13</f>
        <v>0.26666666666666666</v>
      </c>
      <c r="BQ342" s="107">
        <f>AQ15</f>
        <v>0.26666666666666666</v>
      </c>
    </row>
    <row r="343" spans="1:69" ht="21" customHeight="1">
      <c r="A343" s="12"/>
      <c r="B343" s="14"/>
      <c r="C343" s="14"/>
      <c r="D343" s="14"/>
      <c r="E343" s="14"/>
      <c r="F343" s="14"/>
      <c r="G343" s="14"/>
      <c r="H343" s="14"/>
      <c r="I343" s="14"/>
      <c r="J343" s="14"/>
      <c r="K343" s="14"/>
      <c r="L343" s="14"/>
      <c r="M343" s="14"/>
      <c r="N343" s="14"/>
      <c r="O343" s="14"/>
      <c r="P343" s="14"/>
      <c r="Q343" s="14"/>
      <c r="R343" s="14"/>
      <c r="S343" s="14"/>
      <c r="T343" s="14"/>
      <c r="U343" s="14"/>
      <c r="V343" s="14"/>
      <c r="W343" s="14"/>
      <c r="X343" s="14"/>
      <c r="Y343" s="126" t="s">
        <v>105</v>
      </c>
      <c r="Z343" s="126"/>
      <c r="AA343" s="126"/>
      <c r="AB343" s="126"/>
      <c r="AC343" s="126"/>
      <c r="AD343" s="129" t="str">
        <f ca="1">IF(BD341=BF341,AD354,"未達成")</f>
        <v>月単位：達成</v>
      </c>
      <c r="AE343" s="129"/>
      <c r="AF343" s="129"/>
      <c r="AG343" s="129"/>
      <c r="AH343" s="129"/>
      <c r="AI343" s="129"/>
      <c r="AJ343" s="129"/>
      <c r="AK343" s="129"/>
      <c r="AL343" s="129"/>
      <c r="AM343" s="129"/>
      <c r="AN343" s="129"/>
      <c r="AO343" s="129"/>
      <c r="AP343" s="129"/>
      <c r="AQ343" s="130"/>
      <c r="AR343" s="108"/>
      <c r="AS343" s="108"/>
      <c r="BO343" s="106">
        <f>DATE(YEAR(BO342),MONTH(BO342)+1,DAY(BO342))</f>
        <v>45962</v>
      </c>
      <c r="BP343" s="107">
        <f>AQ23</f>
        <v>0.31111111111111112</v>
      </c>
      <c r="BQ343" s="107">
        <f>AQ25</f>
        <v>0.31111111111111112</v>
      </c>
    </row>
    <row r="344" spans="1:69" ht="28.5" hidden="1" customHeight="1">
      <c r="A344" s="12"/>
      <c r="B344" s="14"/>
      <c r="C344" s="14"/>
      <c r="D344" s="14"/>
      <c r="E344" s="14"/>
      <c r="F344" s="14"/>
      <c r="G344" s="14"/>
      <c r="H344" s="14"/>
      <c r="I344" s="14"/>
      <c r="J344" s="14"/>
      <c r="K344" s="14"/>
      <c r="L344" s="14"/>
      <c r="M344" s="14"/>
      <c r="N344" s="14"/>
      <c r="O344" s="14"/>
      <c r="P344" s="14"/>
      <c r="Q344" s="14"/>
      <c r="R344" s="14"/>
      <c r="S344" s="14"/>
      <c r="T344" s="14"/>
      <c r="U344" s="14"/>
      <c r="V344" s="14"/>
      <c r="W344" s="14"/>
      <c r="X344" s="14"/>
      <c r="Y344" s="131" t="s">
        <v>104</v>
      </c>
      <c r="Z344" s="131"/>
      <c r="AA344" s="131"/>
      <c r="AB344" s="131"/>
      <c r="AC344" s="131"/>
      <c r="AD344" s="132" t="str">
        <f ca="1">IF(BD341=BE341,AD355,"未達成")</f>
        <v>完全週休二日：達成</v>
      </c>
      <c r="AE344" s="132"/>
      <c r="AF344" s="132"/>
      <c r="AG344" s="132"/>
      <c r="AH344" s="132"/>
      <c r="AI344" s="132"/>
      <c r="AJ344" s="132"/>
      <c r="AK344" s="132"/>
      <c r="AL344" s="132"/>
      <c r="AM344" s="132"/>
      <c r="AN344" s="132"/>
      <c r="AO344" s="132"/>
      <c r="AP344" s="132"/>
      <c r="AQ344" s="133"/>
      <c r="AR344" s="108"/>
      <c r="AS344" s="108"/>
      <c r="BO344" s="106">
        <f>DATE(YEAR(BO343),MONTH(BO343)+1,DAY(BO343))</f>
        <v>45992</v>
      </c>
      <c r="BP344" s="107">
        <f>AQ33</f>
        <v>0.30136986301369861</v>
      </c>
      <c r="BQ344" s="107">
        <f>AQ35</f>
        <v>0.30136986301369861</v>
      </c>
    </row>
    <row r="345" spans="1:69" ht="21" customHeight="1">
      <c r="A345" s="12"/>
      <c r="B345" s="14"/>
      <c r="C345" s="14"/>
      <c r="D345" s="14" t="s">
        <v>103</v>
      </c>
      <c r="E345" s="14"/>
      <c r="F345" s="14"/>
      <c r="G345" s="14"/>
      <c r="H345" s="14"/>
      <c r="I345" s="14"/>
      <c r="J345" s="14"/>
      <c r="K345" s="14"/>
      <c r="L345" s="14"/>
      <c r="M345" s="14"/>
      <c r="N345" s="14"/>
      <c r="O345" s="14"/>
      <c r="P345" s="14"/>
      <c r="Q345" s="14"/>
      <c r="R345" s="14"/>
      <c r="S345" s="14"/>
      <c r="T345" s="14"/>
      <c r="U345" s="14"/>
      <c r="V345" s="14"/>
      <c r="W345" s="14"/>
      <c r="X345" s="14"/>
      <c r="Y345" s="14"/>
      <c r="Z345" s="109"/>
      <c r="AA345" s="109"/>
      <c r="AB345" s="109"/>
      <c r="AC345" s="109"/>
      <c r="AD345" s="110"/>
      <c r="AE345" s="110"/>
      <c r="AF345" s="110"/>
      <c r="AG345" s="110"/>
      <c r="AH345" s="110"/>
      <c r="AI345" s="110"/>
      <c r="AJ345" s="110"/>
      <c r="AK345" s="110"/>
      <c r="AL345" s="110"/>
      <c r="AM345" s="110"/>
      <c r="AN345" s="110"/>
      <c r="AO345" s="110"/>
      <c r="AP345" s="110"/>
      <c r="AQ345" s="110"/>
      <c r="AR345" s="108"/>
      <c r="AS345" s="108"/>
      <c r="BO345" s="106">
        <f t="shared" ref="BO345:BO374" si="67">DATE(YEAR(BO344),MONTH(BO344)+1,DAY(BO344))</f>
        <v>46023</v>
      </c>
      <c r="BP345" s="107">
        <f>AQ43</f>
        <v>0.29032258064516131</v>
      </c>
      <c r="BQ345" s="107">
        <f>AQ45</f>
        <v>0.29032258064516131</v>
      </c>
    </row>
    <row r="346" spans="1:69" ht="21" customHeight="1">
      <c r="A346" s="12"/>
      <c r="B346" s="14"/>
      <c r="C346" s="14"/>
      <c r="D346" s="123" t="s">
        <v>96</v>
      </c>
      <c r="E346" s="123"/>
      <c r="F346" s="123"/>
      <c r="G346" s="123"/>
      <c r="H346" s="123" t="s">
        <v>97</v>
      </c>
      <c r="I346" s="123"/>
      <c r="J346" s="123"/>
      <c r="K346" s="123"/>
      <c r="L346" s="124" t="s">
        <v>101</v>
      </c>
      <c r="M346" s="124"/>
      <c r="N346" s="124"/>
      <c r="O346" s="124"/>
      <c r="P346" s="124"/>
      <c r="Q346" s="124"/>
      <c r="R346" s="14"/>
      <c r="S346" s="14"/>
      <c r="T346" s="14"/>
      <c r="U346" s="14"/>
      <c r="V346" s="14"/>
      <c r="W346" s="14"/>
      <c r="X346" s="14"/>
      <c r="Y346" s="14"/>
      <c r="Z346" s="109"/>
      <c r="AA346" s="109"/>
      <c r="AB346" s="109"/>
      <c r="AC346" s="109"/>
      <c r="AD346" s="110"/>
      <c r="AE346" s="110"/>
      <c r="AF346" s="110"/>
      <c r="AG346" s="110"/>
      <c r="AH346" s="110"/>
      <c r="AI346" s="110"/>
      <c r="AJ346" s="110"/>
      <c r="AK346" s="110"/>
      <c r="AL346" s="110"/>
      <c r="AM346" s="110"/>
      <c r="AN346" s="110"/>
      <c r="AO346" s="110"/>
      <c r="AP346" s="110"/>
      <c r="AQ346" s="110"/>
      <c r="AR346" s="108"/>
      <c r="AS346" s="108"/>
      <c r="BO346" s="106">
        <f t="shared" si="67"/>
        <v>46054</v>
      </c>
      <c r="BP346" s="107">
        <f>AQ53</f>
        <v>0.28925619834710742</v>
      </c>
      <c r="BQ346" s="107">
        <f>AQ55</f>
        <v>0.28925619834710742</v>
      </c>
    </row>
    <row r="347" spans="1:69" ht="21" customHeight="1">
      <c r="A347" s="12"/>
      <c r="B347" s="14"/>
      <c r="C347" s="14"/>
      <c r="D347" s="120" t="s">
        <v>131</v>
      </c>
      <c r="E347" s="120"/>
      <c r="F347" s="120"/>
      <c r="G347" s="120"/>
      <c r="H347" s="120" t="s">
        <v>132</v>
      </c>
      <c r="I347" s="120"/>
      <c r="J347" s="120"/>
      <c r="K347" s="120"/>
      <c r="L347" s="121" t="s">
        <v>98</v>
      </c>
      <c r="M347" s="121"/>
      <c r="N347" s="121"/>
      <c r="O347" s="121"/>
      <c r="P347" s="121"/>
      <c r="Q347" s="121"/>
      <c r="R347" s="121"/>
      <c r="S347" s="121"/>
      <c r="T347" s="121"/>
      <c r="U347" s="121"/>
      <c r="V347" s="121"/>
      <c r="W347" s="121"/>
      <c r="X347" s="121"/>
      <c r="Y347" s="121"/>
      <c r="Z347" s="121"/>
      <c r="AA347" s="121"/>
      <c r="AB347" s="121"/>
      <c r="AC347" s="121"/>
      <c r="AD347" s="121"/>
      <c r="AE347" s="121"/>
      <c r="AF347" s="121"/>
      <c r="AG347" s="121"/>
      <c r="AH347" s="121"/>
      <c r="AI347" s="121"/>
      <c r="AJ347" s="121"/>
      <c r="AK347" s="121"/>
      <c r="AL347" s="121"/>
      <c r="AM347" s="121"/>
      <c r="AN347" s="121"/>
      <c r="AO347" s="121"/>
      <c r="AP347" s="110"/>
      <c r="AQ347" s="110"/>
      <c r="AR347" s="108"/>
      <c r="AS347" s="108"/>
      <c r="BO347" s="106">
        <f t="shared" si="67"/>
        <v>46082</v>
      </c>
      <c r="BP347" s="107">
        <f>AQ63</f>
        <v>0.2878787878787879</v>
      </c>
      <c r="BQ347" s="107">
        <f>AQ65</f>
        <v>0.2878787878787879</v>
      </c>
    </row>
    <row r="348" spans="1:69" ht="21" customHeight="1">
      <c r="A348" s="12"/>
      <c r="B348" s="14"/>
      <c r="C348" s="14"/>
      <c r="D348" s="120" t="s">
        <v>129</v>
      </c>
      <c r="E348" s="120"/>
      <c r="F348" s="120"/>
      <c r="G348" s="120"/>
      <c r="H348" s="120" t="s">
        <v>130</v>
      </c>
      <c r="I348" s="120"/>
      <c r="J348" s="120"/>
      <c r="K348" s="120"/>
      <c r="L348" s="121" t="s">
        <v>99</v>
      </c>
      <c r="M348" s="121"/>
      <c r="N348" s="121"/>
      <c r="O348" s="121"/>
      <c r="P348" s="121"/>
      <c r="Q348" s="121"/>
      <c r="R348" s="121"/>
      <c r="S348" s="121"/>
      <c r="T348" s="121"/>
      <c r="U348" s="121"/>
      <c r="V348" s="121"/>
      <c r="W348" s="121"/>
      <c r="X348" s="121"/>
      <c r="Y348" s="121"/>
      <c r="Z348" s="121"/>
      <c r="AA348" s="121"/>
      <c r="AB348" s="121"/>
      <c r="AC348" s="121"/>
      <c r="AD348" s="121"/>
      <c r="AE348" s="121"/>
      <c r="AF348" s="121"/>
      <c r="AG348" s="121"/>
      <c r="AH348" s="121"/>
      <c r="AI348" s="121"/>
      <c r="AJ348" s="121"/>
      <c r="AK348" s="121"/>
      <c r="AL348" s="121"/>
      <c r="AM348" s="121"/>
      <c r="AN348" s="121"/>
      <c r="AO348" s="121"/>
      <c r="AP348" s="110"/>
      <c r="AQ348" s="110"/>
      <c r="AR348" s="108"/>
      <c r="AS348" s="108"/>
      <c r="BO348" s="106">
        <f t="shared" si="67"/>
        <v>46113</v>
      </c>
      <c r="BP348" s="107">
        <f>AQ73</f>
        <v>0.23456790123456789</v>
      </c>
      <c r="BQ348" s="107">
        <f>AQ75</f>
        <v>0.23456790123456789</v>
      </c>
    </row>
    <row r="349" spans="1:69" ht="21" customHeight="1">
      <c r="A349" s="12"/>
      <c r="B349" s="14"/>
      <c r="C349" s="14"/>
      <c r="D349" s="120"/>
      <c r="E349" s="120"/>
      <c r="F349" s="120"/>
      <c r="G349" s="120"/>
      <c r="H349" s="120"/>
      <c r="I349" s="120"/>
      <c r="J349" s="120"/>
      <c r="K349" s="120"/>
      <c r="L349" s="121"/>
      <c r="M349" s="121"/>
      <c r="N349" s="121"/>
      <c r="O349" s="121"/>
      <c r="P349" s="121"/>
      <c r="Q349" s="121"/>
      <c r="R349" s="121"/>
      <c r="S349" s="121"/>
      <c r="T349" s="121"/>
      <c r="U349" s="121"/>
      <c r="V349" s="121"/>
      <c r="W349" s="121"/>
      <c r="X349" s="121"/>
      <c r="Y349" s="121"/>
      <c r="Z349" s="121"/>
      <c r="AA349" s="121"/>
      <c r="AB349" s="121"/>
      <c r="AC349" s="121"/>
      <c r="AD349" s="121"/>
      <c r="AE349" s="121"/>
      <c r="AF349" s="121"/>
      <c r="AG349" s="121"/>
      <c r="AH349" s="121"/>
      <c r="AI349" s="121"/>
      <c r="AJ349" s="121"/>
      <c r="AK349" s="121"/>
      <c r="AL349" s="121"/>
      <c r="AM349" s="121"/>
      <c r="AN349" s="121"/>
      <c r="AO349" s="121"/>
      <c r="AP349" s="110"/>
      <c r="AQ349" s="110"/>
      <c r="AR349" s="108"/>
      <c r="AS349" s="108"/>
      <c r="BO349" s="106">
        <f t="shared" si="67"/>
        <v>46143</v>
      </c>
      <c r="BP349" s="107">
        <f>AQ83</f>
        <v>0.19689119170984457</v>
      </c>
      <c r="BQ349" s="107">
        <f>AQ85</f>
        <v>0.19689119170984457</v>
      </c>
    </row>
    <row r="350" spans="1:69" ht="21" customHeight="1">
      <c r="A350" s="12"/>
      <c r="B350" s="14"/>
      <c r="C350" s="14"/>
      <c r="D350" s="120"/>
      <c r="E350" s="120"/>
      <c r="F350" s="120"/>
      <c r="G350" s="120"/>
      <c r="H350" s="120"/>
      <c r="I350" s="120"/>
      <c r="J350" s="120"/>
      <c r="K350" s="120"/>
      <c r="L350" s="121"/>
      <c r="M350" s="121"/>
      <c r="N350" s="121"/>
      <c r="O350" s="121"/>
      <c r="P350" s="121"/>
      <c r="Q350" s="121"/>
      <c r="R350" s="121"/>
      <c r="S350" s="121"/>
      <c r="T350" s="121"/>
      <c r="U350" s="121"/>
      <c r="V350" s="121"/>
      <c r="W350" s="121"/>
      <c r="X350" s="121"/>
      <c r="Y350" s="121"/>
      <c r="Z350" s="121"/>
      <c r="AA350" s="121"/>
      <c r="AB350" s="121"/>
      <c r="AC350" s="121"/>
      <c r="AD350" s="121"/>
      <c r="AE350" s="121"/>
      <c r="AF350" s="121"/>
      <c r="AG350" s="121"/>
      <c r="AH350" s="121"/>
      <c r="AI350" s="121"/>
      <c r="AJ350" s="121"/>
      <c r="AK350" s="121"/>
      <c r="AL350" s="121"/>
      <c r="AM350" s="121"/>
      <c r="AN350" s="121"/>
      <c r="AO350" s="121"/>
      <c r="AP350" s="110"/>
      <c r="AQ350" s="110"/>
      <c r="AR350" s="108"/>
      <c r="AS350" s="108"/>
      <c r="BO350" s="106">
        <f t="shared" si="67"/>
        <v>46174</v>
      </c>
      <c r="BP350" s="107">
        <f>AQ93</f>
        <v>0.17040358744394618</v>
      </c>
      <c r="BQ350" s="107">
        <f>AQ95</f>
        <v>0.17040358744394618</v>
      </c>
    </row>
    <row r="351" spans="1:69">
      <c r="A351" s="12"/>
      <c r="B351" s="14"/>
      <c r="C351" s="14"/>
      <c r="D351" s="14"/>
      <c r="E351" s="14"/>
      <c r="F351" s="14"/>
      <c r="G351" s="14"/>
      <c r="H351" s="14"/>
      <c r="I351" s="14"/>
      <c r="J351" s="14"/>
      <c r="K351" s="14"/>
      <c r="L351" s="14"/>
      <c r="M351" s="14"/>
      <c r="N351" s="14"/>
      <c r="O351" s="14"/>
      <c r="P351" s="14"/>
      <c r="Q351" s="14"/>
      <c r="R351" s="14"/>
      <c r="S351" s="14"/>
      <c r="T351" s="14"/>
      <c r="U351" s="14"/>
      <c r="V351" s="14"/>
      <c r="W351" s="14"/>
      <c r="X351" s="14"/>
      <c r="Y351" s="14"/>
      <c r="Z351" s="14"/>
      <c r="AA351" s="14"/>
      <c r="AB351" s="14"/>
      <c r="AC351" s="14"/>
      <c r="AD351" s="111"/>
      <c r="AE351" s="14"/>
      <c r="AF351" s="14"/>
      <c r="AG351" s="14"/>
      <c r="AH351" s="12"/>
      <c r="AI351" s="12"/>
      <c r="AJ351" s="12"/>
      <c r="AK351" s="12"/>
      <c r="AL351" s="12"/>
      <c r="AM351" s="12"/>
      <c r="AN351" s="12"/>
      <c r="AO351" s="12"/>
      <c r="AP351" s="12"/>
      <c r="AQ351" s="12"/>
      <c r="BO351" s="106">
        <f t="shared" si="67"/>
        <v>46204</v>
      </c>
      <c r="BP351" s="107">
        <f>AQ103</f>
        <v>0.14960629921259844</v>
      </c>
      <c r="BQ351" s="107">
        <f>AQ105</f>
        <v>0.14960629921259844</v>
      </c>
    </row>
    <row r="352" spans="1:69">
      <c r="BC352" s="42">
        <f>DATE(D6,F6,1)</f>
        <v>45931</v>
      </c>
      <c r="BD352" s="15" t="str">
        <f>IF(BC352=C8,"ok","outttt")</f>
        <v>ok</v>
      </c>
      <c r="BO352" s="106">
        <f t="shared" si="67"/>
        <v>46235</v>
      </c>
      <c r="BP352" s="107">
        <f>AQ113</f>
        <v>0.13333333333333333</v>
      </c>
      <c r="BQ352" s="107">
        <f>AQ115</f>
        <v>0.13333333333333333</v>
      </c>
    </row>
    <row r="353" spans="30:69" ht="13.5" customHeight="1">
      <c r="AD353" s="113" t="s">
        <v>106</v>
      </c>
      <c r="AE353" s="114"/>
      <c r="AF353" s="114"/>
      <c r="AG353" s="114"/>
      <c r="AH353" s="115"/>
      <c r="AI353" s="115"/>
      <c r="AJ353" s="115"/>
      <c r="AK353" s="115"/>
      <c r="AL353" s="115"/>
      <c r="AM353" s="115"/>
      <c r="AP353" s="122"/>
      <c r="AQ353" s="122"/>
      <c r="AR353" s="116"/>
      <c r="AS353" s="116"/>
      <c r="BO353" s="106">
        <f t="shared" si="67"/>
        <v>46266</v>
      </c>
      <c r="BP353" s="107">
        <f>AQ123</f>
        <v>0.12063492063492064</v>
      </c>
      <c r="BQ353" s="107">
        <f>AQ125</f>
        <v>0.12063492063492064</v>
      </c>
    </row>
    <row r="354" spans="30:69">
      <c r="AD354" s="112" t="s">
        <v>77</v>
      </c>
      <c r="AE354" s="114"/>
      <c r="AF354" s="114"/>
      <c r="AG354" s="114"/>
      <c r="AH354" s="115"/>
      <c r="AI354" s="115"/>
      <c r="AJ354" s="115"/>
      <c r="AK354" s="115"/>
      <c r="AL354" s="115"/>
      <c r="AM354" s="115"/>
      <c r="BO354" s="106">
        <f t="shared" si="67"/>
        <v>46296</v>
      </c>
      <c r="BP354" s="107">
        <f>AQ133</f>
        <v>0.10982658959537572</v>
      </c>
      <c r="BQ354" s="107">
        <f>AQ135</f>
        <v>0.10982658959537572</v>
      </c>
    </row>
    <row r="355" spans="30:69">
      <c r="AD355" s="113" t="s">
        <v>107</v>
      </c>
      <c r="AE355" s="114"/>
      <c r="AF355" s="114"/>
      <c r="AG355" s="114"/>
      <c r="AH355" s="115"/>
      <c r="AI355" s="115"/>
      <c r="AJ355" s="115"/>
      <c r="AK355" s="115"/>
      <c r="AL355" s="115"/>
      <c r="AM355" s="115"/>
      <c r="BO355" s="106">
        <f t="shared" si="67"/>
        <v>46327</v>
      </c>
      <c r="BP355" s="107">
        <f>AQ143</f>
        <v>0.10106382978723404</v>
      </c>
      <c r="BQ355" s="107">
        <f>AQ145</f>
        <v>0.10106382978723404</v>
      </c>
    </row>
    <row r="356" spans="30:69">
      <c r="AD356" s="114"/>
      <c r="AE356" s="114"/>
      <c r="AF356" s="114"/>
      <c r="AG356" s="114"/>
      <c r="AH356" s="115"/>
      <c r="AI356" s="115"/>
      <c r="AJ356" s="115"/>
      <c r="AK356" s="115"/>
      <c r="AL356" s="115"/>
      <c r="AM356" s="115"/>
      <c r="BO356" s="106">
        <f t="shared" si="67"/>
        <v>46357</v>
      </c>
      <c r="BP356" s="107">
        <f>AQ153</f>
        <v>9.3366093366093361E-2</v>
      </c>
      <c r="BQ356" s="107">
        <f>AQ155</f>
        <v>9.3366093366093361E-2</v>
      </c>
    </row>
    <row r="357" spans="30:69">
      <c r="AH357" s="117"/>
      <c r="AI357" s="117"/>
      <c r="AJ357" s="117"/>
      <c r="AK357" s="117"/>
      <c r="AL357" s="117"/>
      <c r="BO357" s="106">
        <f t="shared" si="67"/>
        <v>46388</v>
      </c>
      <c r="BP357" s="107">
        <f>AQ163</f>
        <v>8.6757990867579904E-2</v>
      </c>
      <c r="BQ357" s="107">
        <f>AQ165</f>
        <v>8.6757990867579904E-2</v>
      </c>
    </row>
    <row r="358" spans="30:69">
      <c r="AD358" s="112" t="s">
        <v>64</v>
      </c>
      <c r="BO358" s="106">
        <f t="shared" si="67"/>
        <v>46419</v>
      </c>
      <c r="BP358" s="107">
        <f>AQ173</f>
        <v>8.15450643776824E-2</v>
      </c>
      <c r="BQ358" s="107">
        <f>AQ175</f>
        <v>8.15450643776824E-2</v>
      </c>
    </row>
    <row r="359" spans="30:69">
      <c r="BO359" s="106">
        <f t="shared" si="67"/>
        <v>46447</v>
      </c>
      <c r="BP359" s="107">
        <f>AQ183</f>
        <v>7.6458752515090544E-2</v>
      </c>
      <c r="BQ359" s="107">
        <f>AQ185</f>
        <v>7.6458752515090544E-2</v>
      </c>
    </row>
    <row r="360" spans="30:69" ht="13.5" customHeight="1">
      <c r="BO360" s="106">
        <f t="shared" si="67"/>
        <v>46478</v>
      </c>
      <c r="BP360" s="107">
        <f>AQ193</f>
        <v>7.2106261859582549E-2</v>
      </c>
      <c r="BQ360" s="107">
        <f>AQ195</f>
        <v>7.2106261859582549E-2</v>
      </c>
    </row>
    <row r="361" spans="30:69">
      <c r="BO361" s="106">
        <f t="shared" si="67"/>
        <v>46508</v>
      </c>
      <c r="BP361" s="107">
        <f>AQ203</f>
        <v>6.8100358422939072E-2</v>
      </c>
      <c r="BQ361" s="107">
        <f>AQ205</f>
        <v>6.8100358422939072E-2</v>
      </c>
    </row>
    <row r="362" spans="30:69">
      <c r="BO362" s="106">
        <f t="shared" si="67"/>
        <v>46539</v>
      </c>
      <c r="BP362" s="107">
        <f>AQ213</f>
        <v>6.4625850340136057E-2</v>
      </c>
      <c r="BQ362" s="107">
        <f>AQ215</f>
        <v>6.4625850340136057E-2</v>
      </c>
    </row>
    <row r="363" spans="30:69">
      <c r="BO363" s="106">
        <f t="shared" si="67"/>
        <v>46569</v>
      </c>
      <c r="BP363" s="107">
        <f>AQ223</f>
        <v>6.1389337641357025E-2</v>
      </c>
      <c r="BQ363" s="107">
        <f>AQ225</f>
        <v>6.1389337641357025E-2</v>
      </c>
    </row>
    <row r="364" spans="30:69">
      <c r="BO364" s="106">
        <f t="shared" si="67"/>
        <v>46600</v>
      </c>
      <c r="BP364" s="107">
        <f>AQ233</f>
        <v>5.8461538461538461E-2</v>
      </c>
      <c r="BQ364" s="107">
        <f>AQ235</f>
        <v>5.8461538461538461E-2</v>
      </c>
    </row>
    <row r="365" spans="30:69">
      <c r="BO365" s="106">
        <f t="shared" si="67"/>
        <v>46631</v>
      </c>
      <c r="BP365" s="107">
        <f>AQ243</f>
        <v>5.5882352941176473E-2</v>
      </c>
      <c r="BQ365" s="107">
        <f>AQ245</f>
        <v>5.5882352941176473E-2</v>
      </c>
    </row>
    <row r="366" spans="30:69">
      <c r="BO366" s="106">
        <f t="shared" si="67"/>
        <v>46661</v>
      </c>
      <c r="BP366" s="107">
        <f>AQ253</f>
        <v>5.3445850914205346E-2</v>
      </c>
      <c r="BQ366" s="107">
        <f>AQ255</f>
        <v>5.3445850914205346E-2</v>
      </c>
    </row>
    <row r="367" spans="30:69" ht="13.5" customHeight="1">
      <c r="BO367" s="106">
        <f t="shared" si="67"/>
        <v>46692</v>
      </c>
      <c r="BP367" s="107">
        <f>AQ263</f>
        <v>5.128205128205128E-2</v>
      </c>
      <c r="BQ367" s="107">
        <f>AQ265</f>
        <v>5.128205128205128E-2</v>
      </c>
    </row>
    <row r="368" spans="30:69">
      <c r="BO368" s="106">
        <f t="shared" si="67"/>
        <v>46722</v>
      </c>
      <c r="BP368" s="107">
        <f>AQ273</f>
        <v>4.9222797927461141E-2</v>
      </c>
      <c r="BQ368" s="107">
        <f>AQ275</f>
        <v>4.9222797927461141E-2</v>
      </c>
    </row>
    <row r="369" spans="67:69">
      <c r="BO369" s="106">
        <f t="shared" si="67"/>
        <v>46753</v>
      </c>
      <c r="BP369" s="107">
        <f>AQ283</f>
        <v>4.7322540473225407E-2</v>
      </c>
      <c r="BQ369" s="107">
        <f>AQ285</f>
        <v>4.7322540473225407E-2</v>
      </c>
    </row>
    <row r="370" spans="67:69">
      <c r="BO370" s="106">
        <f t="shared" si="67"/>
        <v>46784</v>
      </c>
      <c r="BP370" s="107">
        <f>AQ293</f>
        <v>4.567307692307692E-2</v>
      </c>
      <c r="BQ370" s="107">
        <f>AQ295</f>
        <v>4.567307692307692E-2</v>
      </c>
    </row>
    <row r="371" spans="67:69">
      <c r="BO371" s="106">
        <f t="shared" si="67"/>
        <v>46813</v>
      </c>
      <c r="BP371" s="107">
        <f>AQ303</f>
        <v>4.4032444959443799E-2</v>
      </c>
      <c r="BQ371" s="107">
        <f>AQ305</f>
        <v>4.4032444959443799E-2</v>
      </c>
    </row>
    <row r="372" spans="67:69">
      <c r="BO372" s="106">
        <f t="shared" si="67"/>
        <v>46844</v>
      </c>
      <c r="BP372" s="107">
        <f>AQ313</f>
        <v>4.2553191489361701E-2</v>
      </c>
      <c r="BQ372" s="107">
        <f>AQ315</f>
        <v>4.2553191489361701E-2</v>
      </c>
    </row>
    <row r="373" spans="67:69">
      <c r="BO373" s="106">
        <f t="shared" si="67"/>
        <v>46874</v>
      </c>
      <c r="BP373" s="107">
        <f>AQ323</f>
        <v>4.1125541125541128E-2</v>
      </c>
      <c r="BQ373" s="107">
        <f>AQ325</f>
        <v>4.1125541125541128E-2</v>
      </c>
    </row>
    <row r="374" spans="67:69" ht="13.5" customHeight="1">
      <c r="BO374" s="106">
        <f t="shared" si="67"/>
        <v>46905</v>
      </c>
      <c r="BP374" s="107">
        <f>AQ333</f>
        <v>3.9832285115303984E-2</v>
      </c>
      <c r="BQ374" s="107">
        <f>AQ342</f>
        <v>0</v>
      </c>
    </row>
    <row r="381" spans="67:69" ht="13.5" customHeight="1"/>
  </sheetData>
  <sheetProtection formatCells="0" formatColumns="0" formatRows="0" autoFilter="0" pivotTables="0"/>
  <mergeCells count="5290">
    <mergeCell ref="BC2:BC4"/>
    <mergeCell ref="B5:C5"/>
    <mergeCell ref="AW10:AW15"/>
    <mergeCell ref="O6:P6"/>
    <mergeCell ref="X6:Z6"/>
    <mergeCell ref="C8:AG8"/>
    <mergeCell ref="AH8:AL9"/>
    <mergeCell ref="AM8:AO9"/>
    <mergeCell ref="AP8:AQ9"/>
    <mergeCell ref="B6:C6"/>
    <mergeCell ref="D6:E6"/>
    <mergeCell ref="F6:G6"/>
    <mergeCell ref="H6:I6"/>
    <mergeCell ref="K6:L6"/>
    <mergeCell ref="M6:N6"/>
    <mergeCell ref="AM2:AQ4"/>
    <mergeCell ref="AV2:AV4"/>
    <mergeCell ref="AY2:AY4"/>
    <mergeCell ref="AZ2:AZ4"/>
    <mergeCell ref="AQ13:AQ14"/>
    <mergeCell ref="AR14:AR15"/>
    <mergeCell ref="AS14:AS15"/>
    <mergeCell ref="AQ15:AQ16"/>
    <mergeCell ref="J11:J12"/>
    <mergeCell ref="K11:K12"/>
    <mergeCell ref="L11:L12"/>
    <mergeCell ref="M11:M12"/>
    <mergeCell ref="N11:N12"/>
    <mergeCell ref="O11:O12"/>
    <mergeCell ref="B11:B12"/>
    <mergeCell ref="C11:C12"/>
    <mergeCell ref="D11:D12"/>
    <mergeCell ref="BF8:BF9"/>
    <mergeCell ref="BG8:BG9"/>
    <mergeCell ref="BI8:BI9"/>
    <mergeCell ref="BJ8:BJ9"/>
    <mergeCell ref="BK8:BK9"/>
    <mergeCell ref="AH10:AH11"/>
    <mergeCell ref="AI10:AI11"/>
    <mergeCell ref="AJ10:AJ11"/>
    <mergeCell ref="AK10:AK11"/>
    <mergeCell ref="AL10:AL11"/>
    <mergeCell ref="AX8:AX9"/>
    <mergeCell ref="AY8:AY9"/>
    <mergeCell ref="AZ8:AZ9"/>
    <mergeCell ref="BC8:BC9"/>
    <mergeCell ref="BD8:BD10"/>
    <mergeCell ref="BE8:BE10"/>
    <mergeCell ref="AX10:AX15"/>
    <mergeCell ref="AY10:AY15"/>
    <mergeCell ref="AZ10:AZ15"/>
    <mergeCell ref="BA10:BA15"/>
    <mergeCell ref="AR8:AR10"/>
    <mergeCell ref="AS8:AS10"/>
    <mergeCell ref="AT8:AT9"/>
    <mergeCell ref="AU8:AU9"/>
    <mergeCell ref="AV8:AV9"/>
    <mergeCell ref="AW8:AW9"/>
    <mergeCell ref="AU10:AU15"/>
    <mergeCell ref="AV10:AV15"/>
    <mergeCell ref="BJ10:BJ15"/>
    <mergeCell ref="BK10:BK15"/>
    <mergeCell ref="E11:E12"/>
    <mergeCell ref="F11:F12"/>
    <mergeCell ref="G11:G12"/>
    <mergeCell ref="H11:H12"/>
    <mergeCell ref="I11:I12"/>
    <mergeCell ref="BB10:BB15"/>
    <mergeCell ref="BC10:BC15"/>
    <mergeCell ref="BF10:BF12"/>
    <mergeCell ref="BG10:BG12"/>
    <mergeCell ref="BH10:BH11"/>
    <mergeCell ref="BI10:BI11"/>
    <mergeCell ref="BD11:BD15"/>
    <mergeCell ref="BE11:BE15"/>
    <mergeCell ref="BF13:BF15"/>
    <mergeCell ref="BG13:BG15"/>
    <mergeCell ref="AM10:AM12"/>
    <mergeCell ref="AN10:AN12"/>
    <mergeCell ref="AO10:AO12"/>
    <mergeCell ref="AP10:AP12"/>
    <mergeCell ref="AQ10:AQ12"/>
    <mergeCell ref="AT10:AT15"/>
    <mergeCell ref="AB11:AB12"/>
    <mergeCell ref="AC11:AC12"/>
    <mergeCell ref="AD11:AD12"/>
    <mergeCell ref="AE11:AE12"/>
    <mergeCell ref="AF11:AF12"/>
    <mergeCell ref="AG11:AG12"/>
    <mergeCell ref="V11:V12"/>
    <mergeCell ref="W11:W12"/>
    <mergeCell ref="X11:X12"/>
    <mergeCell ref="Y11:Y12"/>
    <mergeCell ref="Z11:Z12"/>
    <mergeCell ref="AA11:AA12"/>
    <mergeCell ref="P11:P12"/>
    <mergeCell ref="Q11:Q12"/>
    <mergeCell ref="R11:R12"/>
    <mergeCell ref="S11:S12"/>
    <mergeCell ref="T11:T12"/>
    <mergeCell ref="U11:U12"/>
    <mergeCell ref="AN13:AN14"/>
    <mergeCell ref="AO13:AO14"/>
    <mergeCell ref="AP13:AP14"/>
    <mergeCell ref="Z13:Z14"/>
    <mergeCell ref="AA13:AA14"/>
    <mergeCell ref="AB13:AB14"/>
    <mergeCell ref="AC13:AC14"/>
    <mergeCell ref="AD13:AD14"/>
    <mergeCell ref="AE13:AE14"/>
    <mergeCell ref="T13:T14"/>
    <mergeCell ref="U13:U14"/>
    <mergeCell ref="V13:V14"/>
    <mergeCell ref="W13:W14"/>
    <mergeCell ref="X13:X14"/>
    <mergeCell ref="Y13:Y14"/>
    <mergeCell ref="AF13:AF14"/>
    <mergeCell ref="AG13:AG14"/>
    <mergeCell ref="AM13:AM14"/>
    <mergeCell ref="N13:N14"/>
    <mergeCell ref="O13:O14"/>
    <mergeCell ref="P13:P14"/>
    <mergeCell ref="Q13:Q14"/>
    <mergeCell ref="R13:R14"/>
    <mergeCell ref="S13:S14"/>
    <mergeCell ref="R15:R16"/>
    <mergeCell ref="S15:S16"/>
    <mergeCell ref="H15:H16"/>
    <mergeCell ref="I15:I16"/>
    <mergeCell ref="J15:J16"/>
    <mergeCell ref="K15:K16"/>
    <mergeCell ref="L15:L16"/>
    <mergeCell ref="M15:M16"/>
    <mergeCell ref="B15:B16"/>
    <mergeCell ref="C15:C16"/>
    <mergeCell ref="D15:D16"/>
    <mergeCell ref="E15:E16"/>
    <mergeCell ref="F15:F16"/>
    <mergeCell ref="G15:G16"/>
    <mergeCell ref="H13:H14"/>
    <mergeCell ref="I13:I14"/>
    <mergeCell ref="J13:J14"/>
    <mergeCell ref="K13:K14"/>
    <mergeCell ref="L13:L14"/>
    <mergeCell ref="M13:M14"/>
    <mergeCell ref="B13:B14"/>
    <mergeCell ref="C13:C14"/>
    <mergeCell ref="D13:D14"/>
    <mergeCell ref="E13:E14"/>
    <mergeCell ref="F13:F14"/>
    <mergeCell ref="G13:G14"/>
    <mergeCell ref="C18:AG18"/>
    <mergeCell ref="AH18:AL19"/>
    <mergeCell ref="AM18:AO19"/>
    <mergeCell ref="AP18:AQ19"/>
    <mergeCell ref="AR18:AR20"/>
    <mergeCell ref="AS18:AS20"/>
    <mergeCell ref="AO20:AO22"/>
    <mergeCell ref="AP20:AP22"/>
    <mergeCell ref="AQ20:AQ22"/>
    <mergeCell ref="H21:H22"/>
    <mergeCell ref="AF15:AF16"/>
    <mergeCell ref="AG15:AG16"/>
    <mergeCell ref="AM15:AM16"/>
    <mergeCell ref="AN15:AN16"/>
    <mergeCell ref="AO15:AO16"/>
    <mergeCell ref="AP15:AP16"/>
    <mergeCell ref="Z15:Z16"/>
    <mergeCell ref="AA15:AA16"/>
    <mergeCell ref="AB15:AB16"/>
    <mergeCell ref="AC15:AC16"/>
    <mergeCell ref="AD15:AD16"/>
    <mergeCell ref="AE15:AE16"/>
    <mergeCell ref="T15:T16"/>
    <mergeCell ref="U15:U16"/>
    <mergeCell ref="V15:V16"/>
    <mergeCell ref="W15:W16"/>
    <mergeCell ref="X15:X16"/>
    <mergeCell ref="Y15:Y16"/>
    <mergeCell ref="N15:N16"/>
    <mergeCell ref="O15:O16"/>
    <mergeCell ref="P15:P16"/>
    <mergeCell ref="Q15:Q16"/>
    <mergeCell ref="AH20:AH21"/>
    <mergeCell ref="AI20:AI21"/>
    <mergeCell ref="AJ20:AJ21"/>
    <mergeCell ref="AK20:AK21"/>
    <mergeCell ref="AL20:AL21"/>
    <mergeCell ref="AM20:AM22"/>
    <mergeCell ref="AN20:AN22"/>
    <mergeCell ref="AZ18:AZ19"/>
    <mergeCell ref="BC18:BC19"/>
    <mergeCell ref="BD18:BD20"/>
    <mergeCell ref="BE18:BE20"/>
    <mergeCell ref="BF18:BF19"/>
    <mergeCell ref="BG18:BG19"/>
    <mergeCell ref="AZ20:AZ25"/>
    <mergeCell ref="BA20:BA25"/>
    <mergeCell ref="BB20:BB25"/>
    <mergeCell ref="BC20:BC25"/>
    <mergeCell ref="AT18:AT19"/>
    <mergeCell ref="AU18:AU19"/>
    <mergeCell ref="AV18:AV19"/>
    <mergeCell ref="AW18:AW19"/>
    <mergeCell ref="AX18:AX19"/>
    <mergeCell ref="AY18:AY19"/>
    <mergeCell ref="BF20:BF22"/>
    <mergeCell ref="BG20:BG22"/>
    <mergeCell ref="BH20:BH21"/>
    <mergeCell ref="BI20:BI21"/>
    <mergeCell ref="BJ20:BJ25"/>
    <mergeCell ref="BK20:BK25"/>
    <mergeCell ref="BF23:BF25"/>
    <mergeCell ref="BG23:BG25"/>
    <mergeCell ref="AT20:AT25"/>
    <mergeCell ref="AU20:AU25"/>
    <mergeCell ref="AV20:AV25"/>
    <mergeCell ref="AW20:AW25"/>
    <mergeCell ref="AX20:AX25"/>
    <mergeCell ref="AY20:AY25"/>
    <mergeCell ref="BI18:BI19"/>
    <mergeCell ref="BJ18:BJ19"/>
    <mergeCell ref="BK18:BK19"/>
    <mergeCell ref="O21:O22"/>
    <mergeCell ref="P21:P22"/>
    <mergeCell ref="Q21:Q22"/>
    <mergeCell ref="R21:R22"/>
    <mergeCell ref="S21:S22"/>
    <mergeCell ref="T21:T22"/>
    <mergeCell ref="AG21:AG22"/>
    <mergeCell ref="BD21:BD25"/>
    <mergeCell ref="BE21:BE25"/>
    <mergeCell ref="AA21:AA22"/>
    <mergeCell ref="AB21:AB22"/>
    <mergeCell ref="AC21:AC22"/>
    <mergeCell ref="AD21:AD22"/>
    <mergeCell ref="AE21:AE22"/>
    <mergeCell ref="AF21:AF22"/>
    <mergeCell ref="U21:U22"/>
    <mergeCell ref="V21:V22"/>
    <mergeCell ref="I21:I22"/>
    <mergeCell ref="J21:J22"/>
    <mergeCell ref="K21:K22"/>
    <mergeCell ref="L21:L22"/>
    <mergeCell ref="M21:M22"/>
    <mergeCell ref="N21:N22"/>
    <mergeCell ref="B21:B22"/>
    <mergeCell ref="C21:C22"/>
    <mergeCell ref="D21:D22"/>
    <mergeCell ref="E21:E22"/>
    <mergeCell ref="F21:F22"/>
    <mergeCell ref="G21:G22"/>
    <mergeCell ref="Q23:Q24"/>
    <mergeCell ref="R23:R24"/>
    <mergeCell ref="S23:S24"/>
    <mergeCell ref="T23:T24"/>
    <mergeCell ref="I23:I24"/>
    <mergeCell ref="J23:J24"/>
    <mergeCell ref="K23:K24"/>
    <mergeCell ref="L23:L24"/>
    <mergeCell ref="M23:M24"/>
    <mergeCell ref="N23:N24"/>
    <mergeCell ref="B23:B24"/>
    <mergeCell ref="C23:C24"/>
    <mergeCell ref="D23:D24"/>
    <mergeCell ref="E23:E24"/>
    <mergeCell ref="F23:F24"/>
    <mergeCell ref="G23:G24"/>
    <mergeCell ref="H23:H24"/>
    <mergeCell ref="W21:W22"/>
    <mergeCell ref="X21:X22"/>
    <mergeCell ref="Y21:Y22"/>
    <mergeCell ref="Z21:Z22"/>
    <mergeCell ref="N25:N26"/>
    <mergeCell ref="O25:O26"/>
    <mergeCell ref="AR24:AR25"/>
    <mergeCell ref="AS24:AS25"/>
    <mergeCell ref="B25:B26"/>
    <mergeCell ref="C25:C26"/>
    <mergeCell ref="D25:D26"/>
    <mergeCell ref="E25:E26"/>
    <mergeCell ref="F25:F26"/>
    <mergeCell ref="G25:G26"/>
    <mergeCell ref="H25:H26"/>
    <mergeCell ref="I25:I26"/>
    <mergeCell ref="AG23:AG24"/>
    <mergeCell ref="AM23:AM24"/>
    <mergeCell ref="AN23:AN24"/>
    <mergeCell ref="AO23:AO24"/>
    <mergeCell ref="AP23:AP24"/>
    <mergeCell ref="AQ23:AQ24"/>
    <mergeCell ref="AA23:AA24"/>
    <mergeCell ref="AB23:AB24"/>
    <mergeCell ref="AC23:AC24"/>
    <mergeCell ref="AD23:AD24"/>
    <mergeCell ref="AE23:AE24"/>
    <mergeCell ref="AF23:AF24"/>
    <mergeCell ref="U23:U24"/>
    <mergeCell ref="V23:V24"/>
    <mergeCell ref="W23:W24"/>
    <mergeCell ref="X23:X24"/>
    <mergeCell ref="Y23:Y24"/>
    <mergeCell ref="Z23:Z24"/>
    <mergeCell ref="O23:O24"/>
    <mergeCell ref="P23:P24"/>
    <mergeCell ref="AW30:AW35"/>
    <mergeCell ref="AM25:AM26"/>
    <mergeCell ref="AN25:AN26"/>
    <mergeCell ref="AO25:AO26"/>
    <mergeCell ref="AP25:AP26"/>
    <mergeCell ref="AQ25:AQ26"/>
    <mergeCell ref="C28:AG28"/>
    <mergeCell ref="AH28:AL29"/>
    <mergeCell ref="AM28:AO29"/>
    <mergeCell ref="AP28:AQ29"/>
    <mergeCell ref="AB25:AB26"/>
    <mergeCell ref="AC25:AC26"/>
    <mergeCell ref="AD25:AD26"/>
    <mergeCell ref="AE25:AE26"/>
    <mergeCell ref="AF25:AF26"/>
    <mergeCell ref="AG25:AG26"/>
    <mergeCell ref="V25:V26"/>
    <mergeCell ref="W25:W26"/>
    <mergeCell ref="X25:X26"/>
    <mergeCell ref="Y25:Y26"/>
    <mergeCell ref="Z25:Z26"/>
    <mergeCell ref="AA25:AA26"/>
    <mergeCell ref="P25:P26"/>
    <mergeCell ref="Q25:Q26"/>
    <mergeCell ref="R25:R26"/>
    <mergeCell ref="S25:S26"/>
    <mergeCell ref="T25:T26"/>
    <mergeCell ref="U25:U26"/>
    <mergeCell ref="J25:J26"/>
    <mergeCell ref="K25:K26"/>
    <mergeCell ref="L25:L26"/>
    <mergeCell ref="M25:M26"/>
    <mergeCell ref="AQ33:AQ34"/>
    <mergeCell ref="AR34:AR35"/>
    <mergeCell ref="AS34:AS35"/>
    <mergeCell ref="AQ35:AQ36"/>
    <mergeCell ref="BF28:BF29"/>
    <mergeCell ref="BG28:BG29"/>
    <mergeCell ref="BI28:BI29"/>
    <mergeCell ref="BJ28:BJ29"/>
    <mergeCell ref="BK28:BK29"/>
    <mergeCell ref="AH30:AH31"/>
    <mergeCell ref="AI30:AI31"/>
    <mergeCell ref="AJ30:AJ31"/>
    <mergeCell ref="AK30:AK31"/>
    <mergeCell ref="AL30:AL31"/>
    <mergeCell ref="AX28:AX29"/>
    <mergeCell ref="AY28:AY29"/>
    <mergeCell ref="AZ28:AZ29"/>
    <mergeCell ref="BC28:BC29"/>
    <mergeCell ref="BD28:BD30"/>
    <mergeCell ref="BE28:BE30"/>
    <mergeCell ref="AX30:AX35"/>
    <mergeCell ref="AY30:AY35"/>
    <mergeCell ref="AZ30:AZ35"/>
    <mergeCell ref="BA30:BA35"/>
    <mergeCell ref="AR28:AR30"/>
    <mergeCell ref="AS28:AS30"/>
    <mergeCell ref="AT28:AT29"/>
    <mergeCell ref="AU28:AU29"/>
    <mergeCell ref="BJ30:BJ35"/>
    <mergeCell ref="BK30:BK35"/>
    <mergeCell ref="B31:B32"/>
    <mergeCell ref="C31:C32"/>
    <mergeCell ref="D31:D32"/>
    <mergeCell ref="E31:E32"/>
    <mergeCell ref="F31:F32"/>
    <mergeCell ref="G31:G32"/>
    <mergeCell ref="H31:H32"/>
    <mergeCell ref="I31:I32"/>
    <mergeCell ref="BB30:BB35"/>
    <mergeCell ref="BC30:BC35"/>
    <mergeCell ref="BF30:BF32"/>
    <mergeCell ref="BG30:BG32"/>
    <mergeCell ref="BH30:BH31"/>
    <mergeCell ref="BI30:BI31"/>
    <mergeCell ref="BD31:BD35"/>
    <mergeCell ref="BE31:BE35"/>
    <mergeCell ref="BF33:BF35"/>
    <mergeCell ref="BG33:BG35"/>
    <mergeCell ref="AM30:AM32"/>
    <mergeCell ref="AN30:AN32"/>
    <mergeCell ref="AP33:AP34"/>
    <mergeCell ref="Z33:Z34"/>
    <mergeCell ref="AA33:AA34"/>
    <mergeCell ref="AB33:AB34"/>
    <mergeCell ref="AC33:AC34"/>
    <mergeCell ref="AD33:AD34"/>
    <mergeCell ref="AE33:AE34"/>
    <mergeCell ref="T33:T34"/>
    <mergeCell ref="Z31:Z32"/>
    <mergeCell ref="AA31:AA32"/>
    <mergeCell ref="AV28:AV29"/>
    <mergeCell ref="AW28:AW29"/>
    <mergeCell ref="AU30:AU35"/>
    <mergeCell ref="AV30:AV35"/>
    <mergeCell ref="J31:J32"/>
    <mergeCell ref="K31:K32"/>
    <mergeCell ref="L31:L32"/>
    <mergeCell ref="M31:M32"/>
    <mergeCell ref="N31:N32"/>
    <mergeCell ref="O31:O32"/>
    <mergeCell ref="R35:R36"/>
    <mergeCell ref="S35:S36"/>
    <mergeCell ref="H35:H36"/>
    <mergeCell ref="I35:I36"/>
    <mergeCell ref="J35:J36"/>
    <mergeCell ref="K35:K36"/>
    <mergeCell ref="L35:L36"/>
    <mergeCell ref="M35:M36"/>
    <mergeCell ref="AO30:AO32"/>
    <mergeCell ref="AP30:AP32"/>
    <mergeCell ref="AQ30:AQ32"/>
    <mergeCell ref="AT30:AT35"/>
    <mergeCell ref="AB31:AB32"/>
    <mergeCell ref="AC31:AC32"/>
    <mergeCell ref="AD31:AD32"/>
    <mergeCell ref="AE31:AE32"/>
    <mergeCell ref="AF31:AF32"/>
    <mergeCell ref="AG31:AG32"/>
    <mergeCell ref="V31:V32"/>
    <mergeCell ref="W31:W32"/>
    <mergeCell ref="X31:X32"/>
    <mergeCell ref="Y31:Y32"/>
    <mergeCell ref="P31:P32"/>
    <mergeCell ref="Q31:Q32"/>
    <mergeCell ref="R31:R32"/>
    <mergeCell ref="S31:S32"/>
    <mergeCell ref="T31:T32"/>
    <mergeCell ref="U31:U32"/>
    <mergeCell ref="AN33:AN34"/>
    <mergeCell ref="AO33:AO34"/>
    <mergeCell ref="B35:B36"/>
    <mergeCell ref="C35:C36"/>
    <mergeCell ref="D35:D36"/>
    <mergeCell ref="E35:E36"/>
    <mergeCell ref="F35:F36"/>
    <mergeCell ref="G35:G36"/>
    <mergeCell ref="AF33:AF34"/>
    <mergeCell ref="AG33:AG34"/>
    <mergeCell ref="AM33:AM34"/>
    <mergeCell ref="H33:H34"/>
    <mergeCell ref="I33:I34"/>
    <mergeCell ref="J33:J34"/>
    <mergeCell ref="K33:K34"/>
    <mergeCell ref="L33:L34"/>
    <mergeCell ref="M33:M34"/>
    <mergeCell ref="B33:B34"/>
    <mergeCell ref="C33:C34"/>
    <mergeCell ref="D33:D34"/>
    <mergeCell ref="E33:E34"/>
    <mergeCell ref="F33:F34"/>
    <mergeCell ref="G33:G34"/>
    <mergeCell ref="U33:U34"/>
    <mergeCell ref="V33:V34"/>
    <mergeCell ref="W33:W34"/>
    <mergeCell ref="X33:X34"/>
    <mergeCell ref="Y33:Y34"/>
    <mergeCell ref="N33:N34"/>
    <mergeCell ref="O33:O34"/>
    <mergeCell ref="P33:P34"/>
    <mergeCell ref="Q33:Q34"/>
    <mergeCell ref="R33:R34"/>
    <mergeCell ref="S33:S34"/>
    <mergeCell ref="C38:AG38"/>
    <mergeCell ref="AH38:AL39"/>
    <mergeCell ref="AM38:AO39"/>
    <mergeCell ref="AP38:AQ39"/>
    <mergeCell ref="AR38:AR40"/>
    <mergeCell ref="AS38:AS40"/>
    <mergeCell ref="AO40:AO42"/>
    <mergeCell ref="AP40:AP42"/>
    <mergeCell ref="AQ40:AQ42"/>
    <mergeCell ref="H41:H42"/>
    <mergeCell ref="AF35:AF36"/>
    <mergeCell ref="AG35:AG36"/>
    <mergeCell ref="AM35:AM36"/>
    <mergeCell ref="AN35:AN36"/>
    <mergeCell ref="AO35:AO36"/>
    <mergeCell ref="AP35:AP36"/>
    <mergeCell ref="Z35:Z36"/>
    <mergeCell ref="AA35:AA36"/>
    <mergeCell ref="AB35:AB36"/>
    <mergeCell ref="AC35:AC36"/>
    <mergeCell ref="AD35:AD36"/>
    <mergeCell ref="AE35:AE36"/>
    <mergeCell ref="T35:T36"/>
    <mergeCell ref="U35:U36"/>
    <mergeCell ref="V35:V36"/>
    <mergeCell ref="W35:W36"/>
    <mergeCell ref="X35:X36"/>
    <mergeCell ref="Y35:Y36"/>
    <mergeCell ref="N35:N36"/>
    <mergeCell ref="O35:O36"/>
    <mergeCell ref="P35:P36"/>
    <mergeCell ref="Q35:Q36"/>
    <mergeCell ref="AH40:AH41"/>
    <mergeCell ref="AI40:AI41"/>
    <mergeCell ref="AJ40:AJ41"/>
    <mergeCell ref="AK40:AK41"/>
    <mergeCell ref="AL40:AL41"/>
    <mergeCell ref="AM40:AM42"/>
    <mergeCell ref="AN40:AN42"/>
    <mergeCell ref="AZ38:AZ39"/>
    <mergeCell ref="BC38:BC39"/>
    <mergeCell ref="X41:X42"/>
    <mergeCell ref="Y41:Y42"/>
    <mergeCell ref="Z41:Z42"/>
    <mergeCell ref="BD38:BD40"/>
    <mergeCell ref="BE38:BE40"/>
    <mergeCell ref="BF38:BF39"/>
    <mergeCell ref="BG38:BG39"/>
    <mergeCell ref="AZ40:AZ45"/>
    <mergeCell ref="BA40:BA45"/>
    <mergeCell ref="BB40:BB45"/>
    <mergeCell ref="BC40:BC45"/>
    <mergeCell ref="AT38:AT39"/>
    <mergeCell ref="AU38:AU39"/>
    <mergeCell ref="AV38:AV39"/>
    <mergeCell ref="AW38:AW39"/>
    <mergeCell ref="AX38:AX39"/>
    <mergeCell ref="AY38:AY39"/>
    <mergeCell ref="BF40:BF42"/>
    <mergeCell ref="BG40:BG42"/>
    <mergeCell ref="BH40:BH41"/>
    <mergeCell ref="BI40:BI41"/>
    <mergeCell ref="BJ40:BJ45"/>
    <mergeCell ref="BK40:BK45"/>
    <mergeCell ref="BF43:BF45"/>
    <mergeCell ref="BG43:BG45"/>
    <mergeCell ref="AT40:AT45"/>
    <mergeCell ref="AU40:AU45"/>
    <mergeCell ref="AV40:AV45"/>
    <mergeCell ref="AW40:AW45"/>
    <mergeCell ref="AX40:AX45"/>
    <mergeCell ref="AY40:AY45"/>
    <mergeCell ref="BI38:BI39"/>
    <mergeCell ref="BJ38:BJ39"/>
    <mergeCell ref="BK38:BK39"/>
    <mergeCell ref="O41:O42"/>
    <mergeCell ref="P41:P42"/>
    <mergeCell ref="Q41:Q42"/>
    <mergeCell ref="R41:R42"/>
    <mergeCell ref="S41:S42"/>
    <mergeCell ref="T41:T42"/>
    <mergeCell ref="AG41:AG42"/>
    <mergeCell ref="BD41:BD45"/>
    <mergeCell ref="BE41:BE45"/>
    <mergeCell ref="AA41:AA42"/>
    <mergeCell ref="AB41:AB42"/>
    <mergeCell ref="AC41:AC42"/>
    <mergeCell ref="AD41:AD42"/>
    <mergeCell ref="AE41:AE42"/>
    <mergeCell ref="AF41:AF42"/>
    <mergeCell ref="U41:U42"/>
    <mergeCell ref="V41:V42"/>
    <mergeCell ref="W41:W42"/>
    <mergeCell ref="I41:I42"/>
    <mergeCell ref="J41:J42"/>
    <mergeCell ref="K41:K42"/>
    <mergeCell ref="L41:L42"/>
    <mergeCell ref="M41:M42"/>
    <mergeCell ref="N41:N42"/>
    <mergeCell ref="B41:B42"/>
    <mergeCell ref="C41:C42"/>
    <mergeCell ref="D41:D42"/>
    <mergeCell ref="E41:E42"/>
    <mergeCell ref="F41:F42"/>
    <mergeCell ref="G41:G42"/>
    <mergeCell ref="Q43:Q44"/>
    <mergeCell ref="R43:R44"/>
    <mergeCell ref="S43:S44"/>
    <mergeCell ref="T43:T44"/>
    <mergeCell ref="I43:I44"/>
    <mergeCell ref="J43:J44"/>
    <mergeCell ref="K43:K44"/>
    <mergeCell ref="L43:L44"/>
    <mergeCell ref="M43:M44"/>
    <mergeCell ref="N43:N44"/>
    <mergeCell ref="B43:B44"/>
    <mergeCell ref="C43:C44"/>
    <mergeCell ref="D43:D44"/>
    <mergeCell ref="E43:E44"/>
    <mergeCell ref="F43:F44"/>
    <mergeCell ref="G43:G44"/>
    <mergeCell ref="H43:H44"/>
    <mergeCell ref="N45:N46"/>
    <mergeCell ref="O45:O46"/>
    <mergeCell ref="AR44:AR45"/>
    <mergeCell ref="AS44:AS45"/>
    <mergeCell ref="B45:B46"/>
    <mergeCell ref="C45:C46"/>
    <mergeCell ref="D45:D46"/>
    <mergeCell ref="E45:E46"/>
    <mergeCell ref="F45:F46"/>
    <mergeCell ref="G45:G46"/>
    <mergeCell ref="H45:H46"/>
    <mergeCell ref="I45:I46"/>
    <mergeCell ref="AG43:AG44"/>
    <mergeCell ref="AM43:AM44"/>
    <mergeCell ref="AN43:AN44"/>
    <mergeCell ref="AO43:AO44"/>
    <mergeCell ref="AP43:AP44"/>
    <mergeCell ref="AQ43:AQ44"/>
    <mergeCell ref="AA43:AA44"/>
    <mergeCell ref="AB43:AB44"/>
    <mergeCell ref="AC43:AC44"/>
    <mergeCell ref="AD43:AD44"/>
    <mergeCell ref="AE43:AE44"/>
    <mergeCell ref="AF43:AF44"/>
    <mergeCell ref="U43:U44"/>
    <mergeCell ref="V43:V44"/>
    <mergeCell ref="W43:W44"/>
    <mergeCell ref="X43:X44"/>
    <mergeCell ref="Y43:Y44"/>
    <mergeCell ref="Z43:Z44"/>
    <mergeCell ref="O43:O44"/>
    <mergeCell ref="P43:P44"/>
    <mergeCell ref="AW50:AW55"/>
    <mergeCell ref="AM45:AM46"/>
    <mergeCell ref="AN45:AN46"/>
    <mergeCell ref="AO45:AO46"/>
    <mergeCell ref="AP45:AP46"/>
    <mergeCell ref="AQ45:AQ46"/>
    <mergeCell ref="C48:AG48"/>
    <mergeCell ref="AH48:AL49"/>
    <mergeCell ref="AM48:AO49"/>
    <mergeCell ref="AP48:AQ49"/>
    <mergeCell ref="AB45:AB46"/>
    <mergeCell ref="AC45:AC46"/>
    <mergeCell ref="AD45:AD46"/>
    <mergeCell ref="AE45:AE46"/>
    <mergeCell ref="AF45:AF46"/>
    <mergeCell ref="AG45:AG46"/>
    <mergeCell ref="V45:V46"/>
    <mergeCell ref="W45:W46"/>
    <mergeCell ref="X45:X46"/>
    <mergeCell ref="Y45:Y46"/>
    <mergeCell ref="Z45:Z46"/>
    <mergeCell ref="AA45:AA46"/>
    <mergeCell ref="P45:P46"/>
    <mergeCell ref="Q45:Q46"/>
    <mergeCell ref="R45:R46"/>
    <mergeCell ref="S45:S46"/>
    <mergeCell ref="T45:T46"/>
    <mergeCell ref="U45:U46"/>
    <mergeCell ref="J45:J46"/>
    <mergeCell ref="K45:K46"/>
    <mergeCell ref="L45:L46"/>
    <mergeCell ref="M45:M46"/>
    <mergeCell ref="AQ53:AQ54"/>
    <mergeCell ref="AR54:AR55"/>
    <mergeCell ref="AS54:AS55"/>
    <mergeCell ref="AQ55:AQ56"/>
    <mergeCell ref="BF48:BF49"/>
    <mergeCell ref="BG48:BG49"/>
    <mergeCell ref="BI48:BI49"/>
    <mergeCell ref="BJ48:BJ49"/>
    <mergeCell ref="BK48:BK49"/>
    <mergeCell ref="AH50:AH51"/>
    <mergeCell ref="AI50:AI51"/>
    <mergeCell ref="AJ50:AJ51"/>
    <mergeCell ref="AK50:AK51"/>
    <mergeCell ref="AL50:AL51"/>
    <mergeCell ref="AX48:AX49"/>
    <mergeCell ref="AY48:AY49"/>
    <mergeCell ref="AZ48:AZ49"/>
    <mergeCell ref="BC48:BC49"/>
    <mergeCell ref="BD48:BD50"/>
    <mergeCell ref="BE48:BE50"/>
    <mergeCell ref="AX50:AX55"/>
    <mergeCell ref="AY50:AY55"/>
    <mergeCell ref="AZ50:AZ55"/>
    <mergeCell ref="BA50:BA55"/>
    <mergeCell ref="AR48:AR50"/>
    <mergeCell ref="AS48:AS50"/>
    <mergeCell ref="AT48:AT49"/>
    <mergeCell ref="AU48:AU49"/>
    <mergeCell ref="BJ50:BJ55"/>
    <mergeCell ref="BK50:BK55"/>
    <mergeCell ref="AV48:AV49"/>
    <mergeCell ref="AW48:AW49"/>
    <mergeCell ref="B51:B52"/>
    <mergeCell ref="C51:C52"/>
    <mergeCell ref="D51:D52"/>
    <mergeCell ref="E51:E52"/>
    <mergeCell ref="F51:F52"/>
    <mergeCell ref="G51:G52"/>
    <mergeCell ref="H51:H52"/>
    <mergeCell ref="I51:I52"/>
    <mergeCell ref="BB50:BB55"/>
    <mergeCell ref="BC50:BC55"/>
    <mergeCell ref="BF50:BF52"/>
    <mergeCell ref="BG50:BG52"/>
    <mergeCell ref="BH50:BH51"/>
    <mergeCell ref="BI50:BI51"/>
    <mergeCell ref="BD51:BD55"/>
    <mergeCell ref="BE51:BE55"/>
    <mergeCell ref="BF53:BF55"/>
    <mergeCell ref="BG53:BG55"/>
    <mergeCell ref="AM50:AM52"/>
    <mergeCell ref="AN50:AN52"/>
    <mergeCell ref="AP53:AP54"/>
    <mergeCell ref="Z53:Z54"/>
    <mergeCell ref="AA53:AA54"/>
    <mergeCell ref="AB53:AB54"/>
    <mergeCell ref="AC53:AC54"/>
    <mergeCell ref="AD53:AD54"/>
    <mergeCell ref="AE53:AE54"/>
    <mergeCell ref="T53:T54"/>
    <mergeCell ref="AU50:AU55"/>
    <mergeCell ref="AV50:AV55"/>
    <mergeCell ref="J51:J52"/>
    <mergeCell ref="K51:K52"/>
    <mergeCell ref="L51:L52"/>
    <mergeCell ref="M51:M52"/>
    <mergeCell ref="N51:N52"/>
    <mergeCell ref="O51:O52"/>
    <mergeCell ref="R55:R56"/>
    <mergeCell ref="S55:S56"/>
    <mergeCell ref="H55:H56"/>
    <mergeCell ref="I55:I56"/>
    <mergeCell ref="J55:J56"/>
    <mergeCell ref="K55:K56"/>
    <mergeCell ref="L55:L56"/>
    <mergeCell ref="M55:M56"/>
    <mergeCell ref="AO50:AO52"/>
    <mergeCell ref="AP50:AP52"/>
    <mergeCell ref="AQ50:AQ52"/>
    <mergeCell ref="AT50:AT55"/>
    <mergeCell ref="AB51:AB52"/>
    <mergeCell ref="AC51:AC52"/>
    <mergeCell ref="AD51:AD52"/>
    <mergeCell ref="AE51:AE52"/>
    <mergeCell ref="AF51:AF52"/>
    <mergeCell ref="AG51:AG52"/>
    <mergeCell ref="V51:V52"/>
    <mergeCell ref="W51:W52"/>
    <mergeCell ref="X51:X52"/>
    <mergeCell ref="Y51:Y52"/>
    <mergeCell ref="Z51:Z52"/>
    <mergeCell ref="AA51:AA52"/>
    <mergeCell ref="P51:P52"/>
    <mergeCell ref="Q51:Q52"/>
    <mergeCell ref="R51:R52"/>
    <mergeCell ref="S51:S52"/>
    <mergeCell ref="T51:T52"/>
    <mergeCell ref="U51:U52"/>
    <mergeCell ref="AN53:AN54"/>
    <mergeCell ref="AO53:AO54"/>
    <mergeCell ref="B55:B56"/>
    <mergeCell ref="C55:C56"/>
    <mergeCell ref="D55:D56"/>
    <mergeCell ref="E55:E56"/>
    <mergeCell ref="F55:F56"/>
    <mergeCell ref="G55:G56"/>
    <mergeCell ref="AF53:AF54"/>
    <mergeCell ref="AG53:AG54"/>
    <mergeCell ref="AM53:AM54"/>
    <mergeCell ref="H53:H54"/>
    <mergeCell ref="I53:I54"/>
    <mergeCell ref="J53:J54"/>
    <mergeCell ref="K53:K54"/>
    <mergeCell ref="L53:L54"/>
    <mergeCell ref="M53:M54"/>
    <mergeCell ref="B53:B54"/>
    <mergeCell ref="C53:C54"/>
    <mergeCell ref="D53:D54"/>
    <mergeCell ref="E53:E54"/>
    <mergeCell ref="F53:F54"/>
    <mergeCell ref="G53:G54"/>
    <mergeCell ref="U53:U54"/>
    <mergeCell ref="V53:V54"/>
    <mergeCell ref="W53:W54"/>
    <mergeCell ref="X53:X54"/>
    <mergeCell ref="Y53:Y54"/>
    <mergeCell ref="N53:N54"/>
    <mergeCell ref="O53:O54"/>
    <mergeCell ref="P53:P54"/>
    <mergeCell ref="Q53:Q54"/>
    <mergeCell ref="R53:R54"/>
    <mergeCell ref="S53:S54"/>
    <mergeCell ref="C58:AG58"/>
    <mergeCell ref="AH58:AL59"/>
    <mergeCell ref="AM58:AO59"/>
    <mergeCell ref="AP58:AQ59"/>
    <mergeCell ref="AR58:AR60"/>
    <mergeCell ref="AS58:AS60"/>
    <mergeCell ref="AO60:AO62"/>
    <mergeCell ref="AP60:AP62"/>
    <mergeCell ref="AQ60:AQ62"/>
    <mergeCell ref="H61:H62"/>
    <mergeCell ref="AF55:AF56"/>
    <mergeCell ref="AG55:AG56"/>
    <mergeCell ref="AM55:AM56"/>
    <mergeCell ref="AN55:AN56"/>
    <mergeCell ref="AO55:AO56"/>
    <mergeCell ref="AP55:AP56"/>
    <mergeCell ref="Z55:Z56"/>
    <mergeCell ref="AA55:AA56"/>
    <mergeCell ref="AB55:AB56"/>
    <mergeCell ref="AC55:AC56"/>
    <mergeCell ref="AD55:AD56"/>
    <mergeCell ref="AE55:AE56"/>
    <mergeCell ref="T55:T56"/>
    <mergeCell ref="U55:U56"/>
    <mergeCell ref="V55:V56"/>
    <mergeCell ref="W55:W56"/>
    <mergeCell ref="X55:X56"/>
    <mergeCell ref="Y55:Y56"/>
    <mergeCell ref="N55:N56"/>
    <mergeCell ref="O55:O56"/>
    <mergeCell ref="P55:P56"/>
    <mergeCell ref="Q55:Q56"/>
    <mergeCell ref="AH60:AH61"/>
    <mergeCell ref="AI60:AI61"/>
    <mergeCell ref="AJ60:AJ61"/>
    <mergeCell ref="AK60:AK61"/>
    <mergeCell ref="AL60:AL61"/>
    <mergeCell ref="AM60:AM62"/>
    <mergeCell ref="AN60:AN62"/>
    <mergeCell ref="AZ58:AZ59"/>
    <mergeCell ref="BC58:BC59"/>
    <mergeCell ref="BD58:BD60"/>
    <mergeCell ref="BE58:BE60"/>
    <mergeCell ref="BF58:BF59"/>
    <mergeCell ref="BG58:BG59"/>
    <mergeCell ref="AZ60:AZ65"/>
    <mergeCell ref="BA60:BA65"/>
    <mergeCell ref="BB60:BB65"/>
    <mergeCell ref="BC60:BC65"/>
    <mergeCell ref="AT58:AT59"/>
    <mergeCell ref="AU58:AU59"/>
    <mergeCell ref="AV58:AV59"/>
    <mergeCell ref="AW58:AW59"/>
    <mergeCell ref="AX58:AX59"/>
    <mergeCell ref="AY58:AY59"/>
    <mergeCell ref="BF60:BF62"/>
    <mergeCell ref="BG60:BG62"/>
    <mergeCell ref="W61:W62"/>
    <mergeCell ref="X61:X62"/>
    <mergeCell ref="Y61:Y62"/>
    <mergeCell ref="BH60:BH61"/>
    <mergeCell ref="BI60:BI61"/>
    <mergeCell ref="BJ60:BJ65"/>
    <mergeCell ref="BK60:BK65"/>
    <mergeCell ref="BF63:BF65"/>
    <mergeCell ref="BG63:BG65"/>
    <mergeCell ref="AT60:AT65"/>
    <mergeCell ref="AU60:AU65"/>
    <mergeCell ref="AV60:AV65"/>
    <mergeCell ref="AW60:AW65"/>
    <mergeCell ref="AX60:AX65"/>
    <mergeCell ref="AY60:AY65"/>
    <mergeCell ref="BI58:BI59"/>
    <mergeCell ref="BJ58:BJ59"/>
    <mergeCell ref="BK58:BK59"/>
    <mergeCell ref="O61:O62"/>
    <mergeCell ref="P61:P62"/>
    <mergeCell ref="Q61:Q62"/>
    <mergeCell ref="R61:R62"/>
    <mergeCell ref="S61:S62"/>
    <mergeCell ref="T61:T62"/>
    <mergeCell ref="AG61:AG62"/>
    <mergeCell ref="BD61:BD65"/>
    <mergeCell ref="BE61:BE65"/>
    <mergeCell ref="AA61:AA62"/>
    <mergeCell ref="AB61:AB62"/>
    <mergeCell ref="AC61:AC62"/>
    <mergeCell ref="AD61:AD62"/>
    <mergeCell ref="AE61:AE62"/>
    <mergeCell ref="AF61:AF62"/>
    <mergeCell ref="U61:U62"/>
    <mergeCell ref="V61:V62"/>
    <mergeCell ref="I61:I62"/>
    <mergeCell ref="J61:J62"/>
    <mergeCell ref="K61:K62"/>
    <mergeCell ref="L61:L62"/>
    <mergeCell ref="M61:M62"/>
    <mergeCell ref="N61:N62"/>
    <mergeCell ref="B61:B62"/>
    <mergeCell ref="C61:C62"/>
    <mergeCell ref="D61:D62"/>
    <mergeCell ref="E61:E62"/>
    <mergeCell ref="F61:F62"/>
    <mergeCell ref="G61:G62"/>
    <mergeCell ref="Q63:Q64"/>
    <mergeCell ref="R63:R64"/>
    <mergeCell ref="S63:S64"/>
    <mergeCell ref="T63:T64"/>
    <mergeCell ref="I63:I64"/>
    <mergeCell ref="J63:J64"/>
    <mergeCell ref="K63:K64"/>
    <mergeCell ref="L63:L64"/>
    <mergeCell ref="M63:M64"/>
    <mergeCell ref="N63:N64"/>
    <mergeCell ref="B63:B64"/>
    <mergeCell ref="C63:C64"/>
    <mergeCell ref="D63:D64"/>
    <mergeCell ref="E63:E64"/>
    <mergeCell ref="F63:F64"/>
    <mergeCell ref="G63:G64"/>
    <mergeCell ref="H63:H64"/>
    <mergeCell ref="P63:P64"/>
    <mergeCell ref="Z61:Z62"/>
    <mergeCell ref="N65:N66"/>
    <mergeCell ref="O65:O66"/>
    <mergeCell ref="AR64:AR65"/>
    <mergeCell ref="AS64:AS65"/>
    <mergeCell ref="B65:B66"/>
    <mergeCell ref="C65:C66"/>
    <mergeCell ref="D65:D66"/>
    <mergeCell ref="E65:E66"/>
    <mergeCell ref="F65:F66"/>
    <mergeCell ref="G65:G66"/>
    <mergeCell ref="H65:H66"/>
    <mergeCell ref="I65:I66"/>
    <mergeCell ref="AG63:AG64"/>
    <mergeCell ref="AM63:AM64"/>
    <mergeCell ref="AN63:AN64"/>
    <mergeCell ref="AO63:AO64"/>
    <mergeCell ref="AP63:AP64"/>
    <mergeCell ref="AQ63:AQ64"/>
    <mergeCell ref="AA63:AA64"/>
    <mergeCell ref="AB63:AB64"/>
    <mergeCell ref="AC63:AC64"/>
    <mergeCell ref="AD63:AD64"/>
    <mergeCell ref="AE63:AE64"/>
    <mergeCell ref="AF63:AF64"/>
    <mergeCell ref="U63:U64"/>
    <mergeCell ref="V63:V64"/>
    <mergeCell ref="W63:W64"/>
    <mergeCell ref="X63:X64"/>
    <mergeCell ref="Y63:Y64"/>
    <mergeCell ref="Z63:Z64"/>
    <mergeCell ref="O63:O64"/>
    <mergeCell ref="AW70:AW75"/>
    <mergeCell ref="AM65:AM66"/>
    <mergeCell ref="AN65:AN66"/>
    <mergeCell ref="AO65:AO66"/>
    <mergeCell ref="AP65:AP66"/>
    <mergeCell ref="AQ65:AQ66"/>
    <mergeCell ref="C68:AG68"/>
    <mergeCell ref="AH68:AL69"/>
    <mergeCell ref="AM68:AO69"/>
    <mergeCell ref="AP68:AQ69"/>
    <mergeCell ref="AB65:AB66"/>
    <mergeCell ref="AC65:AC66"/>
    <mergeCell ref="AD65:AD66"/>
    <mergeCell ref="AE65:AE66"/>
    <mergeCell ref="AF65:AF66"/>
    <mergeCell ref="AG65:AG66"/>
    <mergeCell ref="V65:V66"/>
    <mergeCell ref="W65:W66"/>
    <mergeCell ref="X65:X66"/>
    <mergeCell ref="Y65:Y66"/>
    <mergeCell ref="Z65:Z66"/>
    <mergeCell ref="AA65:AA66"/>
    <mergeCell ref="P65:P66"/>
    <mergeCell ref="Q65:Q66"/>
    <mergeCell ref="R65:R66"/>
    <mergeCell ref="S65:S66"/>
    <mergeCell ref="T65:T66"/>
    <mergeCell ref="U65:U66"/>
    <mergeCell ref="J65:J66"/>
    <mergeCell ref="K65:K66"/>
    <mergeCell ref="L65:L66"/>
    <mergeCell ref="M65:M66"/>
    <mergeCell ref="AQ73:AQ74"/>
    <mergeCell ref="AR74:AR75"/>
    <mergeCell ref="AS74:AS75"/>
    <mergeCell ref="AQ75:AQ76"/>
    <mergeCell ref="BF68:BF69"/>
    <mergeCell ref="BG68:BG69"/>
    <mergeCell ref="BI68:BI69"/>
    <mergeCell ref="BJ68:BJ69"/>
    <mergeCell ref="BK68:BK69"/>
    <mergeCell ref="AH70:AH71"/>
    <mergeCell ref="AI70:AI71"/>
    <mergeCell ref="AJ70:AJ71"/>
    <mergeCell ref="AK70:AK71"/>
    <mergeCell ref="AL70:AL71"/>
    <mergeCell ref="AX68:AX69"/>
    <mergeCell ref="AY68:AY69"/>
    <mergeCell ref="AZ68:AZ69"/>
    <mergeCell ref="BC68:BC69"/>
    <mergeCell ref="BD68:BD70"/>
    <mergeCell ref="BE68:BE70"/>
    <mergeCell ref="AX70:AX75"/>
    <mergeCell ref="AY70:AY75"/>
    <mergeCell ref="AZ70:AZ75"/>
    <mergeCell ref="BA70:BA75"/>
    <mergeCell ref="AR68:AR70"/>
    <mergeCell ref="AS68:AS70"/>
    <mergeCell ref="AT68:AT69"/>
    <mergeCell ref="AU68:AU69"/>
    <mergeCell ref="BJ70:BJ75"/>
    <mergeCell ref="BK70:BK75"/>
    <mergeCell ref="AV68:AV69"/>
    <mergeCell ref="AW68:AW69"/>
    <mergeCell ref="B71:B72"/>
    <mergeCell ref="C71:C72"/>
    <mergeCell ref="D71:D72"/>
    <mergeCell ref="E71:E72"/>
    <mergeCell ref="F71:F72"/>
    <mergeCell ref="G71:G72"/>
    <mergeCell ref="H71:H72"/>
    <mergeCell ref="I71:I72"/>
    <mergeCell ref="BB70:BB75"/>
    <mergeCell ref="BC70:BC75"/>
    <mergeCell ref="BF70:BF72"/>
    <mergeCell ref="BG70:BG72"/>
    <mergeCell ref="BH70:BH71"/>
    <mergeCell ref="BI70:BI71"/>
    <mergeCell ref="BD71:BD75"/>
    <mergeCell ref="BE71:BE75"/>
    <mergeCell ref="BF73:BF75"/>
    <mergeCell ref="BG73:BG75"/>
    <mergeCell ref="AM70:AM72"/>
    <mergeCell ref="AN70:AN72"/>
    <mergeCell ref="AP73:AP74"/>
    <mergeCell ref="Z73:Z74"/>
    <mergeCell ref="AA73:AA74"/>
    <mergeCell ref="AB73:AB74"/>
    <mergeCell ref="AC73:AC74"/>
    <mergeCell ref="AD73:AD74"/>
    <mergeCell ref="AE73:AE74"/>
    <mergeCell ref="T73:T74"/>
    <mergeCell ref="AU70:AU75"/>
    <mergeCell ref="AV70:AV75"/>
    <mergeCell ref="J71:J72"/>
    <mergeCell ref="K71:K72"/>
    <mergeCell ref="L71:L72"/>
    <mergeCell ref="M71:M72"/>
    <mergeCell ref="N71:N72"/>
    <mergeCell ref="O71:O72"/>
    <mergeCell ref="R75:R76"/>
    <mergeCell ref="S75:S76"/>
    <mergeCell ref="H75:H76"/>
    <mergeCell ref="I75:I76"/>
    <mergeCell ref="J75:J76"/>
    <mergeCell ref="K75:K76"/>
    <mergeCell ref="L75:L76"/>
    <mergeCell ref="M75:M76"/>
    <mergeCell ref="AO70:AO72"/>
    <mergeCell ref="AP70:AP72"/>
    <mergeCell ref="AQ70:AQ72"/>
    <mergeCell ref="AT70:AT75"/>
    <mergeCell ref="AB71:AB72"/>
    <mergeCell ref="AC71:AC72"/>
    <mergeCell ref="AD71:AD72"/>
    <mergeCell ref="AE71:AE72"/>
    <mergeCell ref="AF71:AF72"/>
    <mergeCell ref="AG71:AG72"/>
    <mergeCell ref="V71:V72"/>
    <mergeCell ref="W71:W72"/>
    <mergeCell ref="X71:X72"/>
    <mergeCell ref="Y71:Y72"/>
    <mergeCell ref="Z71:Z72"/>
    <mergeCell ref="AA71:AA72"/>
    <mergeCell ref="P71:P72"/>
    <mergeCell ref="Q71:Q72"/>
    <mergeCell ref="R71:R72"/>
    <mergeCell ref="S71:S72"/>
    <mergeCell ref="T71:T72"/>
    <mergeCell ref="U71:U72"/>
    <mergeCell ref="AN73:AN74"/>
    <mergeCell ref="AO73:AO74"/>
    <mergeCell ref="B75:B76"/>
    <mergeCell ref="C75:C76"/>
    <mergeCell ref="D75:D76"/>
    <mergeCell ref="E75:E76"/>
    <mergeCell ref="F75:F76"/>
    <mergeCell ref="G75:G76"/>
    <mergeCell ref="AF73:AF74"/>
    <mergeCell ref="AG73:AG74"/>
    <mergeCell ref="AM73:AM74"/>
    <mergeCell ref="H73:H74"/>
    <mergeCell ref="I73:I74"/>
    <mergeCell ref="J73:J74"/>
    <mergeCell ref="K73:K74"/>
    <mergeCell ref="L73:L74"/>
    <mergeCell ref="M73:M74"/>
    <mergeCell ref="B73:B74"/>
    <mergeCell ref="C73:C74"/>
    <mergeCell ref="D73:D74"/>
    <mergeCell ref="E73:E74"/>
    <mergeCell ref="F73:F74"/>
    <mergeCell ref="G73:G74"/>
    <mergeCell ref="U73:U74"/>
    <mergeCell ref="V73:V74"/>
    <mergeCell ref="W73:W74"/>
    <mergeCell ref="X73:X74"/>
    <mergeCell ref="Y73:Y74"/>
    <mergeCell ref="N73:N74"/>
    <mergeCell ref="O73:O74"/>
    <mergeCell ref="P73:P74"/>
    <mergeCell ref="Q73:Q74"/>
    <mergeCell ref="R73:R74"/>
    <mergeCell ref="S73:S74"/>
    <mergeCell ref="C78:AG78"/>
    <mergeCell ref="AH78:AL79"/>
    <mergeCell ref="AM78:AO79"/>
    <mergeCell ref="AP78:AQ79"/>
    <mergeCell ref="AR78:AR80"/>
    <mergeCell ref="AS78:AS80"/>
    <mergeCell ref="AO80:AO82"/>
    <mergeCell ref="AP80:AP82"/>
    <mergeCell ref="AQ80:AQ82"/>
    <mergeCell ref="H81:H82"/>
    <mergeCell ref="AF75:AF76"/>
    <mergeCell ref="AG75:AG76"/>
    <mergeCell ref="AM75:AM76"/>
    <mergeCell ref="AN75:AN76"/>
    <mergeCell ref="AO75:AO76"/>
    <mergeCell ref="AP75:AP76"/>
    <mergeCell ref="Z75:Z76"/>
    <mergeCell ref="AA75:AA76"/>
    <mergeCell ref="AB75:AB76"/>
    <mergeCell ref="AC75:AC76"/>
    <mergeCell ref="AD75:AD76"/>
    <mergeCell ref="AE75:AE76"/>
    <mergeCell ref="T75:T76"/>
    <mergeCell ref="U75:U76"/>
    <mergeCell ref="V75:V76"/>
    <mergeCell ref="W75:W76"/>
    <mergeCell ref="X75:X76"/>
    <mergeCell ref="Y75:Y76"/>
    <mergeCell ref="N75:N76"/>
    <mergeCell ref="O75:O76"/>
    <mergeCell ref="P75:P76"/>
    <mergeCell ref="Q75:Q76"/>
    <mergeCell ref="AH80:AH81"/>
    <mergeCell ref="AI80:AI81"/>
    <mergeCell ref="AJ80:AJ81"/>
    <mergeCell ref="AK80:AK81"/>
    <mergeCell ref="AL80:AL81"/>
    <mergeCell ref="AM80:AM82"/>
    <mergeCell ref="AN80:AN82"/>
    <mergeCell ref="AZ78:AZ79"/>
    <mergeCell ref="BC78:BC79"/>
    <mergeCell ref="BD78:BD80"/>
    <mergeCell ref="BE78:BE80"/>
    <mergeCell ref="BF78:BF79"/>
    <mergeCell ref="BG78:BG79"/>
    <mergeCell ref="AZ80:AZ85"/>
    <mergeCell ref="BA80:BA85"/>
    <mergeCell ref="BB80:BB85"/>
    <mergeCell ref="BC80:BC85"/>
    <mergeCell ref="AT78:AT79"/>
    <mergeCell ref="AU78:AU79"/>
    <mergeCell ref="AV78:AV79"/>
    <mergeCell ref="AW78:AW79"/>
    <mergeCell ref="AX78:AX79"/>
    <mergeCell ref="AY78:AY79"/>
    <mergeCell ref="BF80:BF82"/>
    <mergeCell ref="BG80:BG82"/>
    <mergeCell ref="W81:W82"/>
    <mergeCell ref="X81:X82"/>
    <mergeCell ref="Y81:Y82"/>
    <mergeCell ref="BH80:BH81"/>
    <mergeCell ref="BI80:BI81"/>
    <mergeCell ref="BJ80:BJ85"/>
    <mergeCell ref="BK80:BK85"/>
    <mergeCell ref="BF83:BF85"/>
    <mergeCell ref="BG83:BG85"/>
    <mergeCell ref="AT80:AT85"/>
    <mergeCell ref="AU80:AU85"/>
    <mergeCell ref="AV80:AV85"/>
    <mergeCell ref="AW80:AW85"/>
    <mergeCell ref="AX80:AX85"/>
    <mergeCell ref="AY80:AY85"/>
    <mergeCell ref="BI78:BI79"/>
    <mergeCell ref="BJ78:BJ79"/>
    <mergeCell ref="BK78:BK79"/>
    <mergeCell ref="O81:O82"/>
    <mergeCell ref="P81:P82"/>
    <mergeCell ref="Q81:Q82"/>
    <mergeCell ref="R81:R82"/>
    <mergeCell ref="S81:S82"/>
    <mergeCell ref="T81:T82"/>
    <mergeCell ref="AG81:AG82"/>
    <mergeCell ref="BD81:BD85"/>
    <mergeCell ref="BE81:BE85"/>
    <mergeCell ref="AA81:AA82"/>
    <mergeCell ref="AB81:AB82"/>
    <mergeCell ref="AC81:AC82"/>
    <mergeCell ref="AD81:AD82"/>
    <mergeCell ref="AE81:AE82"/>
    <mergeCell ref="AF81:AF82"/>
    <mergeCell ref="U81:U82"/>
    <mergeCell ref="V81:V82"/>
    <mergeCell ref="I81:I82"/>
    <mergeCell ref="J81:J82"/>
    <mergeCell ref="K81:K82"/>
    <mergeCell ref="L81:L82"/>
    <mergeCell ref="M81:M82"/>
    <mergeCell ref="N81:N82"/>
    <mergeCell ref="B81:B82"/>
    <mergeCell ref="C81:C82"/>
    <mergeCell ref="D81:D82"/>
    <mergeCell ref="E81:E82"/>
    <mergeCell ref="F81:F82"/>
    <mergeCell ref="G81:G82"/>
    <mergeCell ref="Q83:Q84"/>
    <mergeCell ref="R83:R84"/>
    <mergeCell ref="S83:S84"/>
    <mergeCell ref="T83:T84"/>
    <mergeCell ref="I83:I84"/>
    <mergeCell ref="J83:J84"/>
    <mergeCell ref="K83:K84"/>
    <mergeCell ref="L83:L84"/>
    <mergeCell ref="M83:M84"/>
    <mergeCell ref="N83:N84"/>
    <mergeCell ref="B83:B84"/>
    <mergeCell ref="C83:C84"/>
    <mergeCell ref="D83:D84"/>
    <mergeCell ref="E83:E84"/>
    <mergeCell ref="F83:F84"/>
    <mergeCell ref="G83:G84"/>
    <mergeCell ref="H83:H84"/>
    <mergeCell ref="P83:P84"/>
    <mergeCell ref="Z81:Z82"/>
    <mergeCell ref="N85:N86"/>
    <mergeCell ref="O85:O86"/>
    <mergeCell ref="AR84:AR85"/>
    <mergeCell ref="AS84:AS85"/>
    <mergeCell ref="B85:B86"/>
    <mergeCell ref="C85:C86"/>
    <mergeCell ref="D85:D86"/>
    <mergeCell ref="E85:E86"/>
    <mergeCell ref="F85:F86"/>
    <mergeCell ref="G85:G86"/>
    <mergeCell ref="H85:H86"/>
    <mergeCell ref="I85:I86"/>
    <mergeCell ref="AG83:AG84"/>
    <mergeCell ref="AM83:AM84"/>
    <mergeCell ref="AN83:AN84"/>
    <mergeCell ref="AO83:AO84"/>
    <mergeCell ref="AP83:AP84"/>
    <mergeCell ref="AQ83:AQ84"/>
    <mergeCell ref="AA83:AA84"/>
    <mergeCell ref="AB83:AB84"/>
    <mergeCell ref="AC83:AC84"/>
    <mergeCell ref="AD83:AD84"/>
    <mergeCell ref="AE83:AE84"/>
    <mergeCell ref="AF83:AF84"/>
    <mergeCell ref="U83:U84"/>
    <mergeCell ref="V83:V84"/>
    <mergeCell ref="W83:W84"/>
    <mergeCell ref="X83:X84"/>
    <mergeCell ref="Y83:Y84"/>
    <mergeCell ref="Z83:Z84"/>
    <mergeCell ref="O83:O84"/>
    <mergeCell ref="AW90:AW95"/>
    <mergeCell ref="AM85:AM86"/>
    <mergeCell ref="AN85:AN86"/>
    <mergeCell ref="AO85:AO86"/>
    <mergeCell ref="AP85:AP86"/>
    <mergeCell ref="AQ85:AQ86"/>
    <mergeCell ref="C88:AG88"/>
    <mergeCell ref="AH88:AL89"/>
    <mergeCell ref="AM88:AO89"/>
    <mergeCell ref="AP88:AQ89"/>
    <mergeCell ref="AB85:AB86"/>
    <mergeCell ref="AC85:AC86"/>
    <mergeCell ref="AD85:AD86"/>
    <mergeCell ref="AE85:AE86"/>
    <mergeCell ref="AF85:AF86"/>
    <mergeCell ref="AG85:AG86"/>
    <mergeCell ref="V85:V86"/>
    <mergeCell ref="W85:W86"/>
    <mergeCell ref="X85:X86"/>
    <mergeCell ref="Y85:Y86"/>
    <mergeCell ref="Z85:Z86"/>
    <mergeCell ref="AA85:AA86"/>
    <mergeCell ref="P85:P86"/>
    <mergeCell ref="Q85:Q86"/>
    <mergeCell ref="R85:R86"/>
    <mergeCell ref="S85:S86"/>
    <mergeCell ref="T85:T86"/>
    <mergeCell ref="U85:U86"/>
    <mergeCell ref="J85:J86"/>
    <mergeCell ref="K85:K86"/>
    <mergeCell ref="L85:L86"/>
    <mergeCell ref="M85:M86"/>
    <mergeCell ref="AQ93:AQ94"/>
    <mergeCell ref="AR94:AR95"/>
    <mergeCell ref="AS94:AS95"/>
    <mergeCell ref="AQ95:AQ96"/>
    <mergeCell ref="BF88:BF89"/>
    <mergeCell ref="BG88:BG89"/>
    <mergeCell ref="BI88:BI89"/>
    <mergeCell ref="BJ88:BJ89"/>
    <mergeCell ref="BK88:BK89"/>
    <mergeCell ref="AH90:AH91"/>
    <mergeCell ref="AI90:AI91"/>
    <mergeCell ref="AJ90:AJ91"/>
    <mergeCell ref="AK90:AK91"/>
    <mergeCell ref="AL90:AL91"/>
    <mergeCell ref="AX88:AX89"/>
    <mergeCell ref="AY88:AY89"/>
    <mergeCell ref="AZ88:AZ89"/>
    <mergeCell ref="BC88:BC89"/>
    <mergeCell ref="BD88:BD90"/>
    <mergeCell ref="BE88:BE90"/>
    <mergeCell ref="AX90:AX95"/>
    <mergeCell ref="AY90:AY95"/>
    <mergeCell ref="AZ90:AZ95"/>
    <mergeCell ref="BA90:BA95"/>
    <mergeCell ref="AR88:AR90"/>
    <mergeCell ref="AS88:AS90"/>
    <mergeCell ref="AT88:AT89"/>
    <mergeCell ref="AU88:AU89"/>
    <mergeCell ref="BJ90:BJ95"/>
    <mergeCell ref="BK90:BK95"/>
    <mergeCell ref="AV88:AV89"/>
    <mergeCell ref="AW88:AW89"/>
    <mergeCell ref="B91:B92"/>
    <mergeCell ref="C91:C92"/>
    <mergeCell ref="D91:D92"/>
    <mergeCell ref="E91:E92"/>
    <mergeCell ref="F91:F92"/>
    <mergeCell ref="G91:G92"/>
    <mergeCell ref="H91:H92"/>
    <mergeCell ref="I91:I92"/>
    <mergeCell ref="BB90:BB95"/>
    <mergeCell ref="BC90:BC95"/>
    <mergeCell ref="BF90:BF92"/>
    <mergeCell ref="BG90:BG92"/>
    <mergeCell ref="BH90:BH91"/>
    <mergeCell ref="BI90:BI91"/>
    <mergeCell ref="BD91:BD95"/>
    <mergeCell ref="BE91:BE95"/>
    <mergeCell ref="BF93:BF95"/>
    <mergeCell ref="BG93:BG95"/>
    <mergeCell ref="AM90:AM92"/>
    <mergeCell ref="AN90:AN92"/>
    <mergeCell ref="AP93:AP94"/>
    <mergeCell ref="Z93:Z94"/>
    <mergeCell ref="AA93:AA94"/>
    <mergeCell ref="AB93:AB94"/>
    <mergeCell ref="AC93:AC94"/>
    <mergeCell ref="AD93:AD94"/>
    <mergeCell ref="AE93:AE94"/>
    <mergeCell ref="T93:T94"/>
    <mergeCell ref="AU90:AU95"/>
    <mergeCell ref="AV90:AV95"/>
    <mergeCell ref="J91:J92"/>
    <mergeCell ref="K91:K92"/>
    <mergeCell ref="L91:L92"/>
    <mergeCell ref="M91:M92"/>
    <mergeCell ref="N91:N92"/>
    <mergeCell ref="O91:O92"/>
    <mergeCell ref="R95:R96"/>
    <mergeCell ref="S95:S96"/>
    <mergeCell ref="H95:H96"/>
    <mergeCell ref="I95:I96"/>
    <mergeCell ref="J95:J96"/>
    <mergeCell ref="K95:K96"/>
    <mergeCell ref="L95:L96"/>
    <mergeCell ref="M95:M96"/>
    <mergeCell ref="AO90:AO92"/>
    <mergeCell ref="AP90:AP92"/>
    <mergeCell ref="AQ90:AQ92"/>
    <mergeCell ref="AT90:AT95"/>
    <mergeCell ref="AB91:AB92"/>
    <mergeCell ref="AC91:AC92"/>
    <mergeCell ref="AD91:AD92"/>
    <mergeCell ref="AE91:AE92"/>
    <mergeCell ref="AF91:AF92"/>
    <mergeCell ref="AG91:AG92"/>
    <mergeCell ref="V91:V92"/>
    <mergeCell ref="W91:W92"/>
    <mergeCell ref="X91:X92"/>
    <mergeCell ref="Y91:Y92"/>
    <mergeCell ref="Z91:Z92"/>
    <mergeCell ref="AA91:AA92"/>
    <mergeCell ref="P91:P92"/>
    <mergeCell ref="Q91:Q92"/>
    <mergeCell ref="R91:R92"/>
    <mergeCell ref="S91:S92"/>
    <mergeCell ref="T91:T92"/>
    <mergeCell ref="U91:U92"/>
    <mergeCell ref="AN93:AN94"/>
    <mergeCell ref="AO93:AO94"/>
    <mergeCell ref="B95:B96"/>
    <mergeCell ref="C95:C96"/>
    <mergeCell ref="D95:D96"/>
    <mergeCell ref="E95:E96"/>
    <mergeCell ref="F95:F96"/>
    <mergeCell ref="G95:G96"/>
    <mergeCell ref="AF93:AF94"/>
    <mergeCell ref="AG93:AG94"/>
    <mergeCell ref="AM93:AM94"/>
    <mergeCell ref="H93:H94"/>
    <mergeCell ref="I93:I94"/>
    <mergeCell ref="J93:J94"/>
    <mergeCell ref="K93:K94"/>
    <mergeCell ref="L93:L94"/>
    <mergeCell ref="M93:M94"/>
    <mergeCell ref="B93:B94"/>
    <mergeCell ref="C93:C94"/>
    <mergeCell ref="D93:D94"/>
    <mergeCell ref="E93:E94"/>
    <mergeCell ref="F93:F94"/>
    <mergeCell ref="G93:G94"/>
    <mergeCell ref="U93:U94"/>
    <mergeCell ref="V93:V94"/>
    <mergeCell ref="W93:W94"/>
    <mergeCell ref="X93:X94"/>
    <mergeCell ref="Y93:Y94"/>
    <mergeCell ref="N93:N94"/>
    <mergeCell ref="O93:O94"/>
    <mergeCell ref="P93:P94"/>
    <mergeCell ref="Q93:Q94"/>
    <mergeCell ref="R93:R94"/>
    <mergeCell ref="S93:S94"/>
    <mergeCell ref="C98:AG98"/>
    <mergeCell ref="AH98:AL99"/>
    <mergeCell ref="AM98:AO99"/>
    <mergeCell ref="AP98:AQ99"/>
    <mergeCell ref="AR98:AR100"/>
    <mergeCell ref="AS98:AS100"/>
    <mergeCell ref="AO100:AO102"/>
    <mergeCell ref="AP100:AP102"/>
    <mergeCell ref="AQ100:AQ102"/>
    <mergeCell ref="H101:H102"/>
    <mergeCell ref="AF95:AF96"/>
    <mergeCell ref="AG95:AG96"/>
    <mergeCell ref="AM95:AM96"/>
    <mergeCell ref="AN95:AN96"/>
    <mergeCell ref="AO95:AO96"/>
    <mergeCell ref="AP95:AP96"/>
    <mergeCell ref="Z95:Z96"/>
    <mergeCell ref="AA95:AA96"/>
    <mergeCell ref="AB95:AB96"/>
    <mergeCell ref="AC95:AC96"/>
    <mergeCell ref="AD95:AD96"/>
    <mergeCell ref="AE95:AE96"/>
    <mergeCell ref="T95:T96"/>
    <mergeCell ref="U95:U96"/>
    <mergeCell ref="V95:V96"/>
    <mergeCell ref="W95:W96"/>
    <mergeCell ref="X95:X96"/>
    <mergeCell ref="Y95:Y96"/>
    <mergeCell ref="N95:N96"/>
    <mergeCell ref="O95:O96"/>
    <mergeCell ref="P95:P96"/>
    <mergeCell ref="Q95:Q96"/>
    <mergeCell ref="AH100:AH101"/>
    <mergeCell ref="AI100:AI101"/>
    <mergeCell ref="AJ100:AJ101"/>
    <mergeCell ref="AK100:AK101"/>
    <mergeCell ref="AL100:AL101"/>
    <mergeCell ref="AM100:AM102"/>
    <mergeCell ref="AN100:AN102"/>
    <mergeCell ref="AZ98:AZ99"/>
    <mergeCell ref="BC98:BC99"/>
    <mergeCell ref="BD98:BD100"/>
    <mergeCell ref="BE98:BE100"/>
    <mergeCell ref="BF98:BF99"/>
    <mergeCell ref="BG98:BG99"/>
    <mergeCell ref="AZ100:AZ105"/>
    <mergeCell ref="BA100:BA105"/>
    <mergeCell ref="BB100:BB105"/>
    <mergeCell ref="BC100:BC105"/>
    <mergeCell ref="AT98:AT99"/>
    <mergeCell ref="AU98:AU99"/>
    <mergeCell ref="AV98:AV99"/>
    <mergeCell ref="AW98:AW99"/>
    <mergeCell ref="AX98:AX99"/>
    <mergeCell ref="AY98:AY99"/>
    <mergeCell ref="BF100:BF102"/>
    <mergeCell ref="BG100:BG102"/>
    <mergeCell ref="W101:W102"/>
    <mergeCell ref="X101:X102"/>
    <mergeCell ref="Y101:Y102"/>
    <mergeCell ref="BH100:BH101"/>
    <mergeCell ref="BI100:BI101"/>
    <mergeCell ref="BJ100:BJ105"/>
    <mergeCell ref="BK100:BK105"/>
    <mergeCell ref="BF103:BF105"/>
    <mergeCell ref="BG103:BG105"/>
    <mergeCell ref="AT100:AT105"/>
    <mergeCell ref="AU100:AU105"/>
    <mergeCell ref="AV100:AV105"/>
    <mergeCell ref="AW100:AW105"/>
    <mergeCell ref="AX100:AX105"/>
    <mergeCell ref="AY100:AY105"/>
    <mergeCell ref="BI98:BI99"/>
    <mergeCell ref="BJ98:BJ99"/>
    <mergeCell ref="BK98:BK99"/>
    <mergeCell ref="O101:O102"/>
    <mergeCell ref="P101:P102"/>
    <mergeCell ref="Q101:Q102"/>
    <mergeCell ref="R101:R102"/>
    <mergeCell ref="S101:S102"/>
    <mergeCell ref="T101:T102"/>
    <mergeCell ref="AG101:AG102"/>
    <mergeCell ref="BD101:BD105"/>
    <mergeCell ref="BE101:BE105"/>
    <mergeCell ref="AA101:AA102"/>
    <mergeCell ref="AB101:AB102"/>
    <mergeCell ref="AC101:AC102"/>
    <mergeCell ref="AD101:AD102"/>
    <mergeCell ref="AE101:AE102"/>
    <mergeCell ref="AF101:AF102"/>
    <mergeCell ref="U101:U102"/>
    <mergeCell ref="V101:V102"/>
    <mergeCell ref="I101:I102"/>
    <mergeCell ref="J101:J102"/>
    <mergeCell ref="K101:K102"/>
    <mergeCell ref="L101:L102"/>
    <mergeCell ref="M101:M102"/>
    <mergeCell ref="N101:N102"/>
    <mergeCell ref="B101:B102"/>
    <mergeCell ref="C101:C102"/>
    <mergeCell ref="D101:D102"/>
    <mergeCell ref="E101:E102"/>
    <mergeCell ref="F101:F102"/>
    <mergeCell ref="G101:G102"/>
    <mergeCell ref="Q103:Q104"/>
    <mergeCell ref="R103:R104"/>
    <mergeCell ref="S103:S104"/>
    <mergeCell ref="T103:T104"/>
    <mergeCell ref="I103:I104"/>
    <mergeCell ref="J103:J104"/>
    <mergeCell ref="K103:K104"/>
    <mergeCell ref="L103:L104"/>
    <mergeCell ref="M103:M104"/>
    <mergeCell ref="N103:N104"/>
    <mergeCell ref="B103:B104"/>
    <mergeCell ref="C103:C104"/>
    <mergeCell ref="D103:D104"/>
    <mergeCell ref="E103:E104"/>
    <mergeCell ref="F103:F104"/>
    <mergeCell ref="G103:G104"/>
    <mergeCell ref="H103:H104"/>
    <mergeCell ref="P103:P104"/>
    <mergeCell ref="Z101:Z102"/>
    <mergeCell ref="N105:N106"/>
    <mergeCell ref="O105:O106"/>
    <mergeCell ref="AR104:AR105"/>
    <mergeCell ref="AS104:AS105"/>
    <mergeCell ref="B105:B106"/>
    <mergeCell ref="C105:C106"/>
    <mergeCell ref="D105:D106"/>
    <mergeCell ref="E105:E106"/>
    <mergeCell ref="F105:F106"/>
    <mergeCell ref="G105:G106"/>
    <mergeCell ref="H105:H106"/>
    <mergeCell ref="I105:I106"/>
    <mergeCell ref="AG103:AG104"/>
    <mergeCell ref="AM103:AM104"/>
    <mergeCell ref="AN103:AN104"/>
    <mergeCell ref="AO103:AO104"/>
    <mergeCell ref="AP103:AP104"/>
    <mergeCell ref="AQ103:AQ104"/>
    <mergeCell ref="AA103:AA104"/>
    <mergeCell ref="AB103:AB104"/>
    <mergeCell ref="AC103:AC104"/>
    <mergeCell ref="AD103:AD104"/>
    <mergeCell ref="AE103:AE104"/>
    <mergeCell ref="AF103:AF104"/>
    <mergeCell ref="U103:U104"/>
    <mergeCell ref="V103:V104"/>
    <mergeCell ref="W103:W104"/>
    <mergeCell ref="X103:X104"/>
    <mergeCell ref="Y103:Y104"/>
    <mergeCell ref="Z103:Z104"/>
    <mergeCell ref="O103:O104"/>
    <mergeCell ref="AW110:AW115"/>
    <mergeCell ref="AM105:AM106"/>
    <mergeCell ref="AN105:AN106"/>
    <mergeCell ref="AO105:AO106"/>
    <mergeCell ref="AP105:AP106"/>
    <mergeCell ref="AQ105:AQ106"/>
    <mergeCell ref="C108:AG108"/>
    <mergeCell ref="AH108:AL109"/>
    <mergeCell ref="AM108:AO109"/>
    <mergeCell ref="AP108:AQ109"/>
    <mergeCell ref="AB105:AB106"/>
    <mergeCell ref="AC105:AC106"/>
    <mergeCell ref="AD105:AD106"/>
    <mergeCell ref="AE105:AE106"/>
    <mergeCell ref="AF105:AF106"/>
    <mergeCell ref="AG105:AG106"/>
    <mergeCell ref="V105:V106"/>
    <mergeCell ref="W105:W106"/>
    <mergeCell ref="X105:X106"/>
    <mergeCell ref="Y105:Y106"/>
    <mergeCell ref="Z105:Z106"/>
    <mergeCell ref="AA105:AA106"/>
    <mergeCell ref="P105:P106"/>
    <mergeCell ref="Q105:Q106"/>
    <mergeCell ref="R105:R106"/>
    <mergeCell ref="S105:S106"/>
    <mergeCell ref="T105:T106"/>
    <mergeCell ref="U105:U106"/>
    <mergeCell ref="J105:J106"/>
    <mergeCell ref="K105:K106"/>
    <mergeCell ref="L105:L106"/>
    <mergeCell ref="M105:M106"/>
    <mergeCell ref="AQ113:AQ114"/>
    <mergeCell ref="AR114:AR115"/>
    <mergeCell ref="AS114:AS115"/>
    <mergeCell ref="AQ115:AQ116"/>
    <mergeCell ref="BF108:BF109"/>
    <mergeCell ref="BG108:BG109"/>
    <mergeCell ref="BI108:BI109"/>
    <mergeCell ref="BJ108:BJ109"/>
    <mergeCell ref="BK108:BK109"/>
    <mergeCell ref="AH110:AH111"/>
    <mergeCell ref="AI110:AI111"/>
    <mergeCell ref="AJ110:AJ111"/>
    <mergeCell ref="AK110:AK111"/>
    <mergeCell ref="AL110:AL111"/>
    <mergeCell ref="AX108:AX109"/>
    <mergeCell ref="AY108:AY109"/>
    <mergeCell ref="AZ108:AZ109"/>
    <mergeCell ref="BC108:BC109"/>
    <mergeCell ref="BD108:BD110"/>
    <mergeCell ref="BE108:BE110"/>
    <mergeCell ref="AX110:AX115"/>
    <mergeCell ref="AY110:AY115"/>
    <mergeCell ref="AZ110:AZ115"/>
    <mergeCell ref="BA110:BA115"/>
    <mergeCell ref="AR108:AR110"/>
    <mergeCell ref="AS108:AS110"/>
    <mergeCell ref="AT108:AT109"/>
    <mergeCell ref="AU108:AU109"/>
    <mergeCell ref="BJ110:BJ115"/>
    <mergeCell ref="BK110:BK115"/>
    <mergeCell ref="AV108:AV109"/>
    <mergeCell ref="AW108:AW109"/>
    <mergeCell ref="B111:B112"/>
    <mergeCell ref="C111:C112"/>
    <mergeCell ref="D111:D112"/>
    <mergeCell ref="E111:E112"/>
    <mergeCell ref="F111:F112"/>
    <mergeCell ref="G111:G112"/>
    <mergeCell ref="H111:H112"/>
    <mergeCell ref="I111:I112"/>
    <mergeCell ref="BB110:BB115"/>
    <mergeCell ref="BC110:BC115"/>
    <mergeCell ref="BF110:BF112"/>
    <mergeCell ref="BG110:BG112"/>
    <mergeCell ref="BH110:BH111"/>
    <mergeCell ref="BI110:BI111"/>
    <mergeCell ref="BD111:BD115"/>
    <mergeCell ref="BE111:BE115"/>
    <mergeCell ref="BF113:BF115"/>
    <mergeCell ref="BG113:BG115"/>
    <mergeCell ref="AM110:AM112"/>
    <mergeCell ref="AN110:AN112"/>
    <mergeCell ref="AP113:AP114"/>
    <mergeCell ref="Z113:Z114"/>
    <mergeCell ref="AA113:AA114"/>
    <mergeCell ref="AB113:AB114"/>
    <mergeCell ref="AC113:AC114"/>
    <mergeCell ref="AD113:AD114"/>
    <mergeCell ref="AE113:AE114"/>
    <mergeCell ref="T113:T114"/>
    <mergeCell ref="AU110:AU115"/>
    <mergeCell ref="AV110:AV115"/>
    <mergeCell ref="J111:J112"/>
    <mergeCell ref="K111:K112"/>
    <mergeCell ref="L111:L112"/>
    <mergeCell ref="M111:M112"/>
    <mergeCell ref="N111:N112"/>
    <mergeCell ref="O111:O112"/>
    <mergeCell ref="R115:R116"/>
    <mergeCell ref="S115:S116"/>
    <mergeCell ref="H115:H116"/>
    <mergeCell ref="I115:I116"/>
    <mergeCell ref="J115:J116"/>
    <mergeCell ref="K115:K116"/>
    <mergeCell ref="L115:L116"/>
    <mergeCell ref="M115:M116"/>
    <mergeCell ref="AO110:AO112"/>
    <mergeCell ref="AP110:AP112"/>
    <mergeCell ref="AQ110:AQ112"/>
    <mergeCell ref="AT110:AT115"/>
    <mergeCell ref="AB111:AB112"/>
    <mergeCell ref="AC111:AC112"/>
    <mergeCell ref="AD111:AD112"/>
    <mergeCell ref="AE111:AE112"/>
    <mergeCell ref="AF111:AF112"/>
    <mergeCell ref="AG111:AG112"/>
    <mergeCell ref="V111:V112"/>
    <mergeCell ref="W111:W112"/>
    <mergeCell ref="X111:X112"/>
    <mergeCell ref="Y111:Y112"/>
    <mergeCell ref="Z111:Z112"/>
    <mergeCell ref="AA111:AA112"/>
    <mergeCell ref="P111:P112"/>
    <mergeCell ref="Q111:Q112"/>
    <mergeCell ref="R111:R112"/>
    <mergeCell ref="S111:S112"/>
    <mergeCell ref="T111:T112"/>
    <mergeCell ref="U111:U112"/>
    <mergeCell ref="AN113:AN114"/>
    <mergeCell ref="AO113:AO114"/>
    <mergeCell ref="B115:B116"/>
    <mergeCell ref="C115:C116"/>
    <mergeCell ref="D115:D116"/>
    <mergeCell ref="E115:E116"/>
    <mergeCell ref="F115:F116"/>
    <mergeCell ref="G115:G116"/>
    <mergeCell ref="AF113:AF114"/>
    <mergeCell ref="AG113:AG114"/>
    <mergeCell ref="AM113:AM114"/>
    <mergeCell ref="H113:H114"/>
    <mergeCell ref="I113:I114"/>
    <mergeCell ref="J113:J114"/>
    <mergeCell ref="K113:K114"/>
    <mergeCell ref="L113:L114"/>
    <mergeCell ref="M113:M114"/>
    <mergeCell ref="B113:B114"/>
    <mergeCell ref="C113:C114"/>
    <mergeCell ref="D113:D114"/>
    <mergeCell ref="E113:E114"/>
    <mergeCell ref="F113:F114"/>
    <mergeCell ref="G113:G114"/>
    <mergeCell ref="U113:U114"/>
    <mergeCell ref="V113:V114"/>
    <mergeCell ref="W113:W114"/>
    <mergeCell ref="X113:X114"/>
    <mergeCell ref="Y113:Y114"/>
    <mergeCell ref="N113:N114"/>
    <mergeCell ref="O113:O114"/>
    <mergeCell ref="P113:P114"/>
    <mergeCell ref="Q113:Q114"/>
    <mergeCell ref="R113:R114"/>
    <mergeCell ref="S113:S114"/>
    <mergeCell ref="C118:AG118"/>
    <mergeCell ref="AH118:AL119"/>
    <mergeCell ref="AM118:AO119"/>
    <mergeCell ref="AP118:AQ119"/>
    <mergeCell ref="AR118:AR120"/>
    <mergeCell ref="AS118:AS120"/>
    <mergeCell ref="AO120:AO122"/>
    <mergeCell ref="AP120:AP122"/>
    <mergeCell ref="AQ120:AQ122"/>
    <mergeCell ref="H121:H122"/>
    <mergeCell ref="AF115:AF116"/>
    <mergeCell ref="AG115:AG116"/>
    <mergeCell ref="AM115:AM116"/>
    <mergeCell ref="AN115:AN116"/>
    <mergeCell ref="AO115:AO116"/>
    <mergeCell ref="AP115:AP116"/>
    <mergeCell ref="Z115:Z116"/>
    <mergeCell ref="AA115:AA116"/>
    <mergeCell ref="AB115:AB116"/>
    <mergeCell ref="AC115:AC116"/>
    <mergeCell ref="AD115:AD116"/>
    <mergeCell ref="AE115:AE116"/>
    <mergeCell ref="T115:T116"/>
    <mergeCell ref="U115:U116"/>
    <mergeCell ref="V115:V116"/>
    <mergeCell ref="W115:W116"/>
    <mergeCell ref="X115:X116"/>
    <mergeCell ref="Y115:Y116"/>
    <mergeCell ref="N115:N116"/>
    <mergeCell ref="O115:O116"/>
    <mergeCell ref="P115:P116"/>
    <mergeCell ref="Q115:Q116"/>
    <mergeCell ref="AH120:AH121"/>
    <mergeCell ref="AI120:AI121"/>
    <mergeCell ref="AJ120:AJ121"/>
    <mergeCell ref="AK120:AK121"/>
    <mergeCell ref="AL120:AL121"/>
    <mergeCell ref="AM120:AM122"/>
    <mergeCell ref="AN120:AN122"/>
    <mergeCell ref="AZ118:AZ119"/>
    <mergeCell ref="BC118:BC119"/>
    <mergeCell ref="BD118:BD120"/>
    <mergeCell ref="BE118:BE120"/>
    <mergeCell ref="BF118:BF119"/>
    <mergeCell ref="BG118:BG119"/>
    <mergeCell ref="AZ120:AZ125"/>
    <mergeCell ref="BA120:BA125"/>
    <mergeCell ref="BB120:BB125"/>
    <mergeCell ref="BC120:BC125"/>
    <mergeCell ref="AT118:AT119"/>
    <mergeCell ref="AU118:AU119"/>
    <mergeCell ref="AV118:AV119"/>
    <mergeCell ref="AW118:AW119"/>
    <mergeCell ref="AX118:AX119"/>
    <mergeCell ref="AY118:AY119"/>
    <mergeCell ref="BF120:BF122"/>
    <mergeCell ref="BG120:BG122"/>
    <mergeCell ref="W121:W122"/>
    <mergeCell ref="X121:X122"/>
    <mergeCell ref="Y121:Y122"/>
    <mergeCell ref="BH120:BH121"/>
    <mergeCell ref="BI120:BI121"/>
    <mergeCell ref="BJ120:BJ125"/>
    <mergeCell ref="BK120:BK125"/>
    <mergeCell ref="BF123:BF125"/>
    <mergeCell ref="BG123:BG125"/>
    <mergeCell ref="AT120:AT125"/>
    <mergeCell ref="AU120:AU125"/>
    <mergeCell ref="AV120:AV125"/>
    <mergeCell ref="AW120:AW125"/>
    <mergeCell ref="AX120:AX125"/>
    <mergeCell ref="AY120:AY125"/>
    <mergeCell ref="BI118:BI119"/>
    <mergeCell ref="BJ118:BJ119"/>
    <mergeCell ref="BK118:BK119"/>
    <mergeCell ref="O121:O122"/>
    <mergeCell ref="P121:P122"/>
    <mergeCell ref="Q121:Q122"/>
    <mergeCell ref="R121:R122"/>
    <mergeCell ref="S121:S122"/>
    <mergeCell ref="T121:T122"/>
    <mergeCell ref="AG121:AG122"/>
    <mergeCell ref="BD121:BD125"/>
    <mergeCell ref="BE121:BE125"/>
    <mergeCell ref="AA121:AA122"/>
    <mergeCell ref="AB121:AB122"/>
    <mergeCell ref="AC121:AC122"/>
    <mergeCell ref="AD121:AD122"/>
    <mergeCell ref="AE121:AE122"/>
    <mergeCell ref="AF121:AF122"/>
    <mergeCell ref="U121:U122"/>
    <mergeCell ref="V121:V122"/>
    <mergeCell ref="I121:I122"/>
    <mergeCell ref="J121:J122"/>
    <mergeCell ref="K121:K122"/>
    <mergeCell ref="L121:L122"/>
    <mergeCell ref="M121:M122"/>
    <mergeCell ref="N121:N122"/>
    <mergeCell ref="B121:B122"/>
    <mergeCell ref="C121:C122"/>
    <mergeCell ref="D121:D122"/>
    <mergeCell ref="E121:E122"/>
    <mergeCell ref="F121:F122"/>
    <mergeCell ref="G121:G122"/>
    <mergeCell ref="Q123:Q124"/>
    <mergeCell ref="R123:R124"/>
    <mergeCell ref="S123:S124"/>
    <mergeCell ref="T123:T124"/>
    <mergeCell ref="I123:I124"/>
    <mergeCell ref="J123:J124"/>
    <mergeCell ref="K123:K124"/>
    <mergeCell ref="L123:L124"/>
    <mergeCell ref="M123:M124"/>
    <mergeCell ref="N123:N124"/>
    <mergeCell ref="B123:B124"/>
    <mergeCell ref="C123:C124"/>
    <mergeCell ref="D123:D124"/>
    <mergeCell ref="E123:E124"/>
    <mergeCell ref="F123:F124"/>
    <mergeCell ref="G123:G124"/>
    <mergeCell ref="H123:H124"/>
    <mergeCell ref="P123:P124"/>
    <mergeCell ref="Z121:Z122"/>
    <mergeCell ref="N125:N126"/>
    <mergeCell ref="O125:O126"/>
    <mergeCell ref="AR124:AR125"/>
    <mergeCell ref="AS124:AS125"/>
    <mergeCell ref="B125:B126"/>
    <mergeCell ref="C125:C126"/>
    <mergeCell ref="D125:D126"/>
    <mergeCell ref="E125:E126"/>
    <mergeCell ref="F125:F126"/>
    <mergeCell ref="G125:G126"/>
    <mergeCell ref="H125:H126"/>
    <mergeCell ref="I125:I126"/>
    <mergeCell ref="AG123:AG124"/>
    <mergeCell ref="AM123:AM124"/>
    <mergeCell ref="AN123:AN124"/>
    <mergeCell ref="AO123:AO124"/>
    <mergeCell ref="AP123:AP124"/>
    <mergeCell ref="AQ123:AQ124"/>
    <mergeCell ref="AA123:AA124"/>
    <mergeCell ref="AB123:AB124"/>
    <mergeCell ref="AC123:AC124"/>
    <mergeCell ref="AD123:AD124"/>
    <mergeCell ref="AE123:AE124"/>
    <mergeCell ref="AF123:AF124"/>
    <mergeCell ref="U123:U124"/>
    <mergeCell ref="V123:V124"/>
    <mergeCell ref="W123:W124"/>
    <mergeCell ref="X123:X124"/>
    <mergeCell ref="Y123:Y124"/>
    <mergeCell ref="Z123:Z124"/>
    <mergeCell ref="O123:O124"/>
    <mergeCell ref="AW130:AW135"/>
    <mergeCell ref="AM125:AM126"/>
    <mergeCell ref="AN125:AN126"/>
    <mergeCell ref="AO125:AO126"/>
    <mergeCell ref="AP125:AP126"/>
    <mergeCell ref="AQ125:AQ126"/>
    <mergeCell ref="C128:AG128"/>
    <mergeCell ref="AH128:AL129"/>
    <mergeCell ref="AM128:AO129"/>
    <mergeCell ref="AP128:AQ129"/>
    <mergeCell ref="AB125:AB126"/>
    <mergeCell ref="AC125:AC126"/>
    <mergeCell ref="AD125:AD126"/>
    <mergeCell ref="AE125:AE126"/>
    <mergeCell ref="AF125:AF126"/>
    <mergeCell ref="AG125:AG126"/>
    <mergeCell ref="V125:V126"/>
    <mergeCell ref="W125:W126"/>
    <mergeCell ref="X125:X126"/>
    <mergeCell ref="Y125:Y126"/>
    <mergeCell ref="Z125:Z126"/>
    <mergeCell ref="AA125:AA126"/>
    <mergeCell ref="P125:P126"/>
    <mergeCell ref="Q125:Q126"/>
    <mergeCell ref="R125:R126"/>
    <mergeCell ref="S125:S126"/>
    <mergeCell ref="T125:T126"/>
    <mergeCell ref="U125:U126"/>
    <mergeCell ref="J125:J126"/>
    <mergeCell ref="K125:K126"/>
    <mergeCell ref="L125:L126"/>
    <mergeCell ref="M125:M126"/>
    <mergeCell ref="AQ133:AQ134"/>
    <mergeCell ref="AR134:AR135"/>
    <mergeCell ref="AS134:AS135"/>
    <mergeCell ref="AQ135:AQ136"/>
    <mergeCell ref="BF128:BF129"/>
    <mergeCell ref="BG128:BG129"/>
    <mergeCell ref="BI128:BI129"/>
    <mergeCell ref="BJ128:BJ129"/>
    <mergeCell ref="BK128:BK129"/>
    <mergeCell ref="AH130:AH131"/>
    <mergeCell ref="AI130:AI131"/>
    <mergeCell ref="AJ130:AJ131"/>
    <mergeCell ref="AK130:AK131"/>
    <mergeCell ref="AL130:AL131"/>
    <mergeCell ref="AX128:AX129"/>
    <mergeCell ref="AY128:AY129"/>
    <mergeCell ref="AZ128:AZ129"/>
    <mergeCell ref="BC128:BC129"/>
    <mergeCell ref="BD128:BD130"/>
    <mergeCell ref="BE128:BE130"/>
    <mergeCell ref="AX130:AX135"/>
    <mergeCell ref="AY130:AY135"/>
    <mergeCell ref="AZ130:AZ135"/>
    <mergeCell ref="BA130:BA135"/>
    <mergeCell ref="AR128:AR130"/>
    <mergeCell ref="AS128:AS130"/>
    <mergeCell ref="AT128:AT129"/>
    <mergeCell ref="AU128:AU129"/>
    <mergeCell ref="BJ130:BJ135"/>
    <mergeCell ref="BK130:BK135"/>
    <mergeCell ref="AV128:AV129"/>
    <mergeCell ref="AW128:AW129"/>
    <mergeCell ref="B131:B132"/>
    <mergeCell ref="C131:C132"/>
    <mergeCell ref="D131:D132"/>
    <mergeCell ref="E131:E132"/>
    <mergeCell ref="F131:F132"/>
    <mergeCell ref="G131:G132"/>
    <mergeCell ref="H131:H132"/>
    <mergeCell ref="I131:I132"/>
    <mergeCell ref="BB130:BB135"/>
    <mergeCell ref="BC130:BC135"/>
    <mergeCell ref="BF130:BF132"/>
    <mergeCell ref="BG130:BG132"/>
    <mergeCell ref="BH130:BH131"/>
    <mergeCell ref="BI130:BI131"/>
    <mergeCell ref="BD131:BD135"/>
    <mergeCell ref="BE131:BE135"/>
    <mergeCell ref="BF133:BF135"/>
    <mergeCell ref="BG133:BG135"/>
    <mergeCell ref="AM130:AM132"/>
    <mergeCell ref="AN130:AN132"/>
    <mergeCell ref="AP133:AP134"/>
    <mergeCell ref="Z133:Z134"/>
    <mergeCell ref="AA133:AA134"/>
    <mergeCell ref="AB133:AB134"/>
    <mergeCell ref="AC133:AC134"/>
    <mergeCell ref="AD133:AD134"/>
    <mergeCell ref="AE133:AE134"/>
    <mergeCell ref="T133:T134"/>
    <mergeCell ref="AU130:AU135"/>
    <mergeCell ref="AV130:AV135"/>
    <mergeCell ref="J131:J132"/>
    <mergeCell ref="K131:K132"/>
    <mergeCell ref="L131:L132"/>
    <mergeCell ref="M131:M132"/>
    <mergeCell ref="N131:N132"/>
    <mergeCell ref="O131:O132"/>
    <mergeCell ref="R135:R136"/>
    <mergeCell ref="S135:S136"/>
    <mergeCell ref="H135:H136"/>
    <mergeCell ref="I135:I136"/>
    <mergeCell ref="J135:J136"/>
    <mergeCell ref="K135:K136"/>
    <mergeCell ref="L135:L136"/>
    <mergeCell ref="M135:M136"/>
    <mergeCell ref="AO130:AO132"/>
    <mergeCell ref="AP130:AP132"/>
    <mergeCell ref="AQ130:AQ132"/>
    <mergeCell ref="AT130:AT135"/>
    <mergeCell ref="AB131:AB132"/>
    <mergeCell ref="AC131:AC132"/>
    <mergeCell ref="AD131:AD132"/>
    <mergeCell ref="AE131:AE132"/>
    <mergeCell ref="AF131:AF132"/>
    <mergeCell ref="AG131:AG132"/>
    <mergeCell ref="V131:V132"/>
    <mergeCell ref="W131:W132"/>
    <mergeCell ref="X131:X132"/>
    <mergeCell ref="Y131:Y132"/>
    <mergeCell ref="Z131:Z132"/>
    <mergeCell ref="AA131:AA132"/>
    <mergeCell ref="P131:P132"/>
    <mergeCell ref="Q131:Q132"/>
    <mergeCell ref="R131:R132"/>
    <mergeCell ref="S131:S132"/>
    <mergeCell ref="T131:T132"/>
    <mergeCell ref="U131:U132"/>
    <mergeCell ref="AN133:AN134"/>
    <mergeCell ref="AO133:AO134"/>
    <mergeCell ref="B135:B136"/>
    <mergeCell ref="C135:C136"/>
    <mergeCell ref="D135:D136"/>
    <mergeCell ref="E135:E136"/>
    <mergeCell ref="F135:F136"/>
    <mergeCell ref="G135:G136"/>
    <mergeCell ref="AF133:AF134"/>
    <mergeCell ref="AG133:AG134"/>
    <mergeCell ref="AM133:AM134"/>
    <mergeCell ref="H133:H134"/>
    <mergeCell ref="I133:I134"/>
    <mergeCell ref="J133:J134"/>
    <mergeCell ref="K133:K134"/>
    <mergeCell ref="L133:L134"/>
    <mergeCell ref="M133:M134"/>
    <mergeCell ref="B133:B134"/>
    <mergeCell ref="C133:C134"/>
    <mergeCell ref="D133:D134"/>
    <mergeCell ref="E133:E134"/>
    <mergeCell ref="F133:F134"/>
    <mergeCell ref="G133:G134"/>
    <mergeCell ref="U133:U134"/>
    <mergeCell ref="V133:V134"/>
    <mergeCell ref="W133:W134"/>
    <mergeCell ref="X133:X134"/>
    <mergeCell ref="Y133:Y134"/>
    <mergeCell ref="N133:N134"/>
    <mergeCell ref="O133:O134"/>
    <mergeCell ref="P133:P134"/>
    <mergeCell ref="Q133:Q134"/>
    <mergeCell ref="R133:R134"/>
    <mergeCell ref="S133:S134"/>
    <mergeCell ref="C138:AG138"/>
    <mergeCell ref="AH138:AL139"/>
    <mergeCell ref="AM138:AO139"/>
    <mergeCell ref="AP138:AQ139"/>
    <mergeCell ref="AR138:AR140"/>
    <mergeCell ref="AS138:AS140"/>
    <mergeCell ref="AO140:AO142"/>
    <mergeCell ref="AP140:AP142"/>
    <mergeCell ref="AQ140:AQ142"/>
    <mergeCell ref="H141:H142"/>
    <mergeCell ref="AF135:AF136"/>
    <mergeCell ref="AG135:AG136"/>
    <mergeCell ref="AM135:AM136"/>
    <mergeCell ref="AN135:AN136"/>
    <mergeCell ref="AO135:AO136"/>
    <mergeCell ref="AP135:AP136"/>
    <mergeCell ref="Z135:Z136"/>
    <mergeCell ref="AA135:AA136"/>
    <mergeCell ref="AB135:AB136"/>
    <mergeCell ref="AC135:AC136"/>
    <mergeCell ref="AD135:AD136"/>
    <mergeCell ref="AE135:AE136"/>
    <mergeCell ref="T135:T136"/>
    <mergeCell ref="U135:U136"/>
    <mergeCell ref="V135:V136"/>
    <mergeCell ref="W135:W136"/>
    <mergeCell ref="X135:X136"/>
    <mergeCell ref="Y135:Y136"/>
    <mergeCell ref="N135:N136"/>
    <mergeCell ref="O135:O136"/>
    <mergeCell ref="P135:P136"/>
    <mergeCell ref="Q135:Q136"/>
    <mergeCell ref="AH140:AH141"/>
    <mergeCell ref="AI140:AI141"/>
    <mergeCell ref="AJ140:AJ141"/>
    <mergeCell ref="AK140:AK141"/>
    <mergeCell ref="AL140:AL141"/>
    <mergeCell ref="AM140:AM142"/>
    <mergeCell ref="AN140:AN142"/>
    <mergeCell ref="AZ138:AZ139"/>
    <mergeCell ref="BC138:BC139"/>
    <mergeCell ref="BD138:BD140"/>
    <mergeCell ref="BE138:BE140"/>
    <mergeCell ref="BF138:BF139"/>
    <mergeCell ref="BG138:BG139"/>
    <mergeCell ref="AZ140:AZ145"/>
    <mergeCell ref="BA140:BA145"/>
    <mergeCell ref="BB140:BB145"/>
    <mergeCell ref="BC140:BC145"/>
    <mergeCell ref="AT138:AT139"/>
    <mergeCell ref="AU138:AU139"/>
    <mergeCell ref="AV138:AV139"/>
    <mergeCell ref="AW138:AW139"/>
    <mergeCell ref="AX138:AX139"/>
    <mergeCell ref="AY138:AY139"/>
    <mergeCell ref="BF140:BF142"/>
    <mergeCell ref="BG140:BG142"/>
    <mergeCell ref="W141:W142"/>
    <mergeCell ref="X141:X142"/>
    <mergeCell ref="Y141:Y142"/>
    <mergeCell ref="BH140:BH141"/>
    <mergeCell ref="BI140:BI141"/>
    <mergeCell ref="BJ140:BJ145"/>
    <mergeCell ref="BK140:BK145"/>
    <mergeCell ref="BF143:BF145"/>
    <mergeCell ref="BG143:BG145"/>
    <mergeCell ref="AT140:AT145"/>
    <mergeCell ref="AU140:AU145"/>
    <mergeCell ref="AV140:AV145"/>
    <mergeCell ref="AW140:AW145"/>
    <mergeCell ref="AX140:AX145"/>
    <mergeCell ref="AY140:AY145"/>
    <mergeCell ref="BI138:BI139"/>
    <mergeCell ref="BJ138:BJ139"/>
    <mergeCell ref="BK138:BK139"/>
    <mergeCell ref="O141:O142"/>
    <mergeCell ref="P141:P142"/>
    <mergeCell ref="Q141:Q142"/>
    <mergeCell ref="R141:R142"/>
    <mergeCell ref="S141:S142"/>
    <mergeCell ref="T141:T142"/>
    <mergeCell ref="AG141:AG142"/>
    <mergeCell ref="BD141:BD145"/>
    <mergeCell ref="BE141:BE145"/>
    <mergeCell ref="AA141:AA142"/>
    <mergeCell ref="AB141:AB142"/>
    <mergeCell ref="AC141:AC142"/>
    <mergeCell ref="AD141:AD142"/>
    <mergeCell ref="AE141:AE142"/>
    <mergeCell ref="AF141:AF142"/>
    <mergeCell ref="U141:U142"/>
    <mergeCell ref="V141:V142"/>
    <mergeCell ref="I141:I142"/>
    <mergeCell ref="J141:J142"/>
    <mergeCell ref="K141:K142"/>
    <mergeCell ref="L141:L142"/>
    <mergeCell ref="M141:M142"/>
    <mergeCell ref="N141:N142"/>
    <mergeCell ref="B141:B142"/>
    <mergeCell ref="C141:C142"/>
    <mergeCell ref="D141:D142"/>
    <mergeCell ref="E141:E142"/>
    <mergeCell ref="F141:F142"/>
    <mergeCell ref="G141:G142"/>
    <mergeCell ref="Q143:Q144"/>
    <mergeCell ref="R143:R144"/>
    <mergeCell ref="S143:S144"/>
    <mergeCell ref="T143:T144"/>
    <mergeCell ref="I143:I144"/>
    <mergeCell ref="J143:J144"/>
    <mergeCell ref="K143:K144"/>
    <mergeCell ref="L143:L144"/>
    <mergeCell ref="M143:M144"/>
    <mergeCell ref="N143:N144"/>
    <mergeCell ref="B143:B144"/>
    <mergeCell ref="C143:C144"/>
    <mergeCell ref="D143:D144"/>
    <mergeCell ref="E143:E144"/>
    <mergeCell ref="F143:F144"/>
    <mergeCell ref="G143:G144"/>
    <mergeCell ref="H143:H144"/>
    <mergeCell ref="P143:P144"/>
    <mergeCell ref="Z141:Z142"/>
    <mergeCell ref="N145:N146"/>
    <mergeCell ref="O145:O146"/>
    <mergeCell ref="AR144:AR145"/>
    <mergeCell ref="AS144:AS145"/>
    <mergeCell ref="B145:B146"/>
    <mergeCell ref="C145:C146"/>
    <mergeCell ref="D145:D146"/>
    <mergeCell ref="E145:E146"/>
    <mergeCell ref="F145:F146"/>
    <mergeCell ref="G145:G146"/>
    <mergeCell ref="H145:H146"/>
    <mergeCell ref="I145:I146"/>
    <mergeCell ref="AG143:AG144"/>
    <mergeCell ref="AM143:AM144"/>
    <mergeCell ref="AN143:AN144"/>
    <mergeCell ref="AO143:AO144"/>
    <mergeCell ref="AP143:AP144"/>
    <mergeCell ref="AQ143:AQ144"/>
    <mergeCell ref="AA143:AA144"/>
    <mergeCell ref="AB143:AB144"/>
    <mergeCell ref="AC143:AC144"/>
    <mergeCell ref="AD143:AD144"/>
    <mergeCell ref="AE143:AE144"/>
    <mergeCell ref="AF143:AF144"/>
    <mergeCell ref="U143:U144"/>
    <mergeCell ref="V143:V144"/>
    <mergeCell ref="W143:W144"/>
    <mergeCell ref="X143:X144"/>
    <mergeCell ref="Y143:Y144"/>
    <mergeCell ref="Z143:Z144"/>
    <mergeCell ref="O143:O144"/>
    <mergeCell ref="AW150:AW155"/>
    <mergeCell ref="AM145:AM146"/>
    <mergeCell ref="AN145:AN146"/>
    <mergeCell ref="AO145:AO146"/>
    <mergeCell ref="AP145:AP146"/>
    <mergeCell ref="AQ145:AQ146"/>
    <mergeCell ref="C148:AG148"/>
    <mergeCell ref="AH148:AL149"/>
    <mergeCell ref="AM148:AO149"/>
    <mergeCell ref="AP148:AQ149"/>
    <mergeCell ref="AB145:AB146"/>
    <mergeCell ref="AC145:AC146"/>
    <mergeCell ref="AD145:AD146"/>
    <mergeCell ref="AE145:AE146"/>
    <mergeCell ref="AF145:AF146"/>
    <mergeCell ref="AG145:AG146"/>
    <mergeCell ref="V145:V146"/>
    <mergeCell ref="W145:W146"/>
    <mergeCell ref="X145:X146"/>
    <mergeCell ref="Y145:Y146"/>
    <mergeCell ref="Z145:Z146"/>
    <mergeCell ref="AA145:AA146"/>
    <mergeCell ref="P145:P146"/>
    <mergeCell ref="Q145:Q146"/>
    <mergeCell ref="R145:R146"/>
    <mergeCell ref="S145:S146"/>
    <mergeCell ref="T145:T146"/>
    <mergeCell ref="U145:U146"/>
    <mergeCell ref="J145:J146"/>
    <mergeCell ref="K145:K146"/>
    <mergeCell ref="L145:L146"/>
    <mergeCell ref="M145:M146"/>
    <mergeCell ref="AQ153:AQ154"/>
    <mergeCell ref="AR154:AR155"/>
    <mergeCell ref="AS154:AS155"/>
    <mergeCell ref="AQ155:AQ156"/>
    <mergeCell ref="BF148:BF149"/>
    <mergeCell ref="BG148:BG149"/>
    <mergeCell ref="BI148:BI149"/>
    <mergeCell ref="BJ148:BJ149"/>
    <mergeCell ref="BK148:BK149"/>
    <mergeCell ref="AH150:AH151"/>
    <mergeCell ref="AI150:AI151"/>
    <mergeCell ref="AJ150:AJ151"/>
    <mergeCell ref="AK150:AK151"/>
    <mergeCell ref="AL150:AL151"/>
    <mergeCell ref="AX148:AX149"/>
    <mergeCell ref="AY148:AY149"/>
    <mergeCell ref="AZ148:AZ149"/>
    <mergeCell ref="BC148:BC149"/>
    <mergeCell ref="BD148:BD150"/>
    <mergeCell ref="BE148:BE150"/>
    <mergeCell ref="AX150:AX155"/>
    <mergeCell ref="AY150:AY155"/>
    <mergeCell ref="AZ150:AZ155"/>
    <mergeCell ref="BA150:BA155"/>
    <mergeCell ref="AR148:AR150"/>
    <mergeCell ref="AS148:AS150"/>
    <mergeCell ref="AT148:AT149"/>
    <mergeCell ref="AU148:AU149"/>
    <mergeCell ref="BJ150:BJ155"/>
    <mergeCell ref="BK150:BK155"/>
    <mergeCell ref="AV148:AV149"/>
    <mergeCell ref="AW148:AW149"/>
    <mergeCell ref="B151:B152"/>
    <mergeCell ref="C151:C152"/>
    <mergeCell ref="D151:D152"/>
    <mergeCell ref="E151:E152"/>
    <mergeCell ref="F151:F152"/>
    <mergeCell ref="G151:G152"/>
    <mergeCell ref="H151:H152"/>
    <mergeCell ref="I151:I152"/>
    <mergeCell ref="BB150:BB155"/>
    <mergeCell ref="BC150:BC155"/>
    <mergeCell ref="BF150:BF152"/>
    <mergeCell ref="BG150:BG152"/>
    <mergeCell ref="BH150:BH151"/>
    <mergeCell ref="BI150:BI151"/>
    <mergeCell ref="BD151:BD155"/>
    <mergeCell ref="BE151:BE155"/>
    <mergeCell ref="BF153:BF155"/>
    <mergeCell ref="BG153:BG155"/>
    <mergeCell ref="AM150:AM152"/>
    <mergeCell ref="AN150:AN152"/>
    <mergeCell ref="AP153:AP154"/>
    <mergeCell ref="Z153:Z154"/>
    <mergeCell ref="AA153:AA154"/>
    <mergeCell ref="AB153:AB154"/>
    <mergeCell ref="AC153:AC154"/>
    <mergeCell ref="AD153:AD154"/>
    <mergeCell ref="AE153:AE154"/>
    <mergeCell ref="T153:T154"/>
    <mergeCell ref="AU150:AU155"/>
    <mergeCell ref="AV150:AV155"/>
    <mergeCell ref="J151:J152"/>
    <mergeCell ref="K151:K152"/>
    <mergeCell ref="L151:L152"/>
    <mergeCell ref="M151:M152"/>
    <mergeCell ref="N151:N152"/>
    <mergeCell ref="O151:O152"/>
    <mergeCell ref="R155:R156"/>
    <mergeCell ref="S155:S156"/>
    <mergeCell ref="H155:H156"/>
    <mergeCell ref="I155:I156"/>
    <mergeCell ref="J155:J156"/>
    <mergeCell ref="K155:K156"/>
    <mergeCell ref="L155:L156"/>
    <mergeCell ref="M155:M156"/>
    <mergeCell ref="AO150:AO152"/>
    <mergeCell ref="AP150:AP152"/>
    <mergeCell ref="AQ150:AQ152"/>
    <mergeCell ref="AT150:AT155"/>
    <mergeCell ref="AB151:AB152"/>
    <mergeCell ref="AC151:AC152"/>
    <mergeCell ref="AD151:AD152"/>
    <mergeCell ref="AE151:AE152"/>
    <mergeCell ref="AF151:AF152"/>
    <mergeCell ref="AG151:AG152"/>
    <mergeCell ref="V151:V152"/>
    <mergeCell ref="W151:W152"/>
    <mergeCell ref="X151:X152"/>
    <mergeCell ref="Y151:Y152"/>
    <mergeCell ref="Z151:Z152"/>
    <mergeCell ref="AA151:AA152"/>
    <mergeCell ref="P151:P152"/>
    <mergeCell ref="Q151:Q152"/>
    <mergeCell ref="R151:R152"/>
    <mergeCell ref="S151:S152"/>
    <mergeCell ref="T151:T152"/>
    <mergeCell ref="U151:U152"/>
    <mergeCell ref="AN153:AN154"/>
    <mergeCell ref="AO153:AO154"/>
    <mergeCell ref="B155:B156"/>
    <mergeCell ref="C155:C156"/>
    <mergeCell ref="D155:D156"/>
    <mergeCell ref="E155:E156"/>
    <mergeCell ref="F155:F156"/>
    <mergeCell ref="G155:G156"/>
    <mergeCell ref="AF153:AF154"/>
    <mergeCell ref="AG153:AG154"/>
    <mergeCell ref="AM153:AM154"/>
    <mergeCell ref="H153:H154"/>
    <mergeCell ref="I153:I154"/>
    <mergeCell ref="J153:J154"/>
    <mergeCell ref="K153:K154"/>
    <mergeCell ref="L153:L154"/>
    <mergeCell ref="M153:M154"/>
    <mergeCell ref="B153:B154"/>
    <mergeCell ref="C153:C154"/>
    <mergeCell ref="D153:D154"/>
    <mergeCell ref="E153:E154"/>
    <mergeCell ref="F153:F154"/>
    <mergeCell ref="G153:G154"/>
    <mergeCell ref="U153:U154"/>
    <mergeCell ref="V153:V154"/>
    <mergeCell ref="W153:W154"/>
    <mergeCell ref="X153:X154"/>
    <mergeCell ref="Y153:Y154"/>
    <mergeCell ref="N153:N154"/>
    <mergeCell ref="O153:O154"/>
    <mergeCell ref="P153:P154"/>
    <mergeCell ref="Q153:Q154"/>
    <mergeCell ref="R153:R154"/>
    <mergeCell ref="S153:S154"/>
    <mergeCell ref="C158:AG158"/>
    <mergeCell ref="AH158:AL159"/>
    <mergeCell ref="AM158:AO159"/>
    <mergeCell ref="AP158:AQ159"/>
    <mergeCell ref="AR158:AR160"/>
    <mergeCell ref="AS158:AS160"/>
    <mergeCell ref="AO160:AO162"/>
    <mergeCell ref="AP160:AP162"/>
    <mergeCell ref="AQ160:AQ162"/>
    <mergeCell ref="H161:H162"/>
    <mergeCell ref="AF155:AF156"/>
    <mergeCell ref="AG155:AG156"/>
    <mergeCell ref="AM155:AM156"/>
    <mergeCell ref="AN155:AN156"/>
    <mergeCell ref="AO155:AO156"/>
    <mergeCell ref="AP155:AP156"/>
    <mergeCell ref="Z155:Z156"/>
    <mergeCell ref="AA155:AA156"/>
    <mergeCell ref="AB155:AB156"/>
    <mergeCell ref="AC155:AC156"/>
    <mergeCell ref="AD155:AD156"/>
    <mergeCell ref="AE155:AE156"/>
    <mergeCell ref="T155:T156"/>
    <mergeCell ref="U155:U156"/>
    <mergeCell ref="V155:V156"/>
    <mergeCell ref="W155:W156"/>
    <mergeCell ref="X155:X156"/>
    <mergeCell ref="Y155:Y156"/>
    <mergeCell ref="N155:N156"/>
    <mergeCell ref="O155:O156"/>
    <mergeCell ref="P155:P156"/>
    <mergeCell ref="Q155:Q156"/>
    <mergeCell ref="AH160:AH161"/>
    <mergeCell ref="AI160:AI161"/>
    <mergeCell ref="AJ160:AJ161"/>
    <mergeCell ref="AK160:AK161"/>
    <mergeCell ref="AL160:AL161"/>
    <mergeCell ref="AM160:AM162"/>
    <mergeCell ref="AN160:AN162"/>
    <mergeCell ref="AZ158:AZ159"/>
    <mergeCell ref="BC158:BC159"/>
    <mergeCell ref="BD158:BD160"/>
    <mergeCell ref="BE158:BE160"/>
    <mergeCell ref="BF158:BF159"/>
    <mergeCell ref="BG158:BG159"/>
    <mergeCell ref="AZ160:AZ165"/>
    <mergeCell ref="BA160:BA165"/>
    <mergeCell ref="BB160:BB165"/>
    <mergeCell ref="BC160:BC165"/>
    <mergeCell ref="AT158:AT159"/>
    <mergeCell ref="AU158:AU159"/>
    <mergeCell ref="AV158:AV159"/>
    <mergeCell ref="AW158:AW159"/>
    <mergeCell ref="AX158:AX159"/>
    <mergeCell ref="AY158:AY159"/>
    <mergeCell ref="BF160:BF162"/>
    <mergeCell ref="BG160:BG162"/>
    <mergeCell ref="W161:W162"/>
    <mergeCell ref="X161:X162"/>
    <mergeCell ref="Y161:Y162"/>
    <mergeCell ref="BH160:BH161"/>
    <mergeCell ref="BI160:BI161"/>
    <mergeCell ref="BJ160:BJ165"/>
    <mergeCell ref="BK160:BK165"/>
    <mergeCell ref="BF163:BF165"/>
    <mergeCell ref="BG163:BG165"/>
    <mergeCell ref="AT160:AT165"/>
    <mergeCell ref="AU160:AU165"/>
    <mergeCell ref="AV160:AV165"/>
    <mergeCell ref="AW160:AW165"/>
    <mergeCell ref="AX160:AX165"/>
    <mergeCell ref="AY160:AY165"/>
    <mergeCell ref="BI158:BI159"/>
    <mergeCell ref="BJ158:BJ159"/>
    <mergeCell ref="BK158:BK159"/>
    <mergeCell ref="O161:O162"/>
    <mergeCell ref="P161:P162"/>
    <mergeCell ref="Q161:Q162"/>
    <mergeCell ref="R161:R162"/>
    <mergeCell ref="S161:S162"/>
    <mergeCell ref="T161:T162"/>
    <mergeCell ref="AG161:AG162"/>
    <mergeCell ref="BD161:BD165"/>
    <mergeCell ref="BE161:BE165"/>
    <mergeCell ref="AA161:AA162"/>
    <mergeCell ref="AB161:AB162"/>
    <mergeCell ref="AC161:AC162"/>
    <mergeCell ref="AD161:AD162"/>
    <mergeCell ref="AE161:AE162"/>
    <mergeCell ref="AF161:AF162"/>
    <mergeCell ref="U161:U162"/>
    <mergeCell ref="V161:V162"/>
    <mergeCell ref="I161:I162"/>
    <mergeCell ref="J161:J162"/>
    <mergeCell ref="K161:K162"/>
    <mergeCell ref="L161:L162"/>
    <mergeCell ref="M161:M162"/>
    <mergeCell ref="N161:N162"/>
    <mergeCell ref="B161:B162"/>
    <mergeCell ref="C161:C162"/>
    <mergeCell ref="D161:D162"/>
    <mergeCell ref="E161:E162"/>
    <mergeCell ref="F161:F162"/>
    <mergeCell ref="G161:G162"/>
    <mergeCell ref="Q163:Q164"/>
    <mergeCell ref="R163:R164"/>
    <mergeCell ref="S163:S164"/>
    <mergeCell ref="T163:T164"/>
    <mergeCell ref="I163:I164"/>
    <mergeCell ref="J163:J164"/>
    <mergeCell ref="K163:K164"/>
    <mergeCell ref="L163:L164"/>
    <mergeCell ref="M163:M164"/>
    <mergeCell ref="N163:N164"/>
    <mergeCell ref="B163:B164"/>
    <mergeCell ref="C163:C164"/>
    <mergeCell ref="D163:D164"/>
    <mergeCell ref="E163:E164"/>
    <mergeCell ref="F163:F164"/>
    <mergeCell ref="G163:G164"/>
    <mergeCell ref="H163:H164"/>
    <mergeCell ref="P163:P164"/>
    <mergeCell ref="Z161:Z162"/>
    <mergeCell ref="N165:N166"/>
    <mergeCell ref="O165:O166"/>
    <mergeCell ref="AR164:AR165"/>
    <mergeCell ref="AS164:AS165"/>
    <mergeCell ref="B165:B166"/>
    <mergeCell ref="C165:C166"/>
    <mergeCell ref="D165:D166"/>
    <mergeCell ref="E165:E166"/>
    <mergeCell ref="F165:F166"/>
    <mergeCell ref="G165:G166"/>
    <mergeCell ref="H165:H166"/>
    <mergeCell ref="I165:I166"/>
    <mergeCell ref="AG163:AG164"/>
    <mergeCell ref="AM163:AM164"/>
    <mergeCell ref="AN163:AN164"/>
    <mergeCell ref="AO163:AO164"/>
    <mergeCell ref="AP163:AP164"/>
    <mergeCell ref="AQ163:AQ164"/>
    <mergeCell ref="AA163:AA164"/>
    <mergeCell ref="AB163:AB164"/>
    <mergeCell ref="AC163:AC164"/>
    <mergeCell ref="AD163:AD164"/>
    <mergeCell ref="AE163:AE164"/>
    <mergeCell ref="AF163:AF164"/>
    <mergeCell ref="U163:U164"/>
    <mergeCell ref="V163:V164"/>
    <mergeCell ref="W163:W164"/>
    <mergeCell ref="X163:X164"/>
    <mergeCell ref="Y163:Y164"/>
    <mergeCell ref="Z163:Z164"/>
    <mergeCell ref="O163:O164"/>
    <mergeCell ref="AW170:AW175"/>
    <mergeCell ref="AM165:AM166"/>
    <mergeCell ref="AN165:AN166"/>
    <mergeCell ref="AO165:AO166"/>
    <mergeCell ref="AP165:AP166"/>
    <mergeCell ref="AQ165:AQ166"/>
    <mergeCell ref="C168:AG168"/>
    <mergeCell ref="AH168:AL169"/>
    <mergeCell ref="AM168:AO169"/>
    <mergeCell ref="AP168:AQ169"/>
    <mergeCell ref="AB165:AB166"/>
    <mergeCell ref="AC165:AC166"/>
    <mergeCell ref="AD165:AD166"/>
    <mergeCell ref="AE165:AE166"/>
    <mergeCell ref="AF165:AF166"/>
    <mergeCell ref="AG165:AG166"/>
    <mergeCell ref="V165:V166"/>
    <mergeCell ref="W165:W166"/>
    <mergeCell ref="X165:X166"/>
    <mergeCell ref="Y165:Y166"/>
    <mergeCell ref="Z165:Z166"/>
    <mergeCell ref="AA165:AA166"/>
    <mergeCell ref="P165:P166"/>
    <mergeCell ref="Q165:Q166"/>
    <mergeCell ref="R165:R166"/>
    <mergeCell ref="S165:S166"/>
    <mergeCell ref="T165:T166"/>
    <mergeCell ref="U165:U166"/>
    <mergeCell ref="J165:J166"/>
    <mergeCell ref="K165:K166"/>
    <mergeCell ref="L165:L166"/>
    <mergeCell ref="M165:M166"/>
    <mergeCell ref="AQ173:AQ174"/>
    <mergeCell ref="AR174:AR175"/>
    <mergeCell ref="AS174:AS175"/>
    <mergeCell ref="AQ175:AQ176"/>
    <mergeCell ref="BF168:BF169"/>
    <mergeCell ref="BG168:BG169"/>
    <mergeCell ref="BI168:BI169"/>
    <mergeCell ref="BJ168:BJ169"/>
    <mergeCell ref="BK168:BK169"/>
    <mergeCell ref="AH170:AH171"/>
    <mergeCell ref="AI170:AI171"/>
    <mergeCell ref="AJ170:AJ171"/>
    <mergeCell ref="AK170:AK171"/>
    <mergeCell ref="AL170:AL171"/>
    <mergeCell ref="AX168:AX169"/>
    <mergeCell ref="AY168:AY169"/>
    <mergeCell ref="AZ168:AZ169"/>
    <mergeCell ref="BC168:BC169"/>
    <mergeCell ref="BD168:BD170"/>
    <mergeCell ref="BE168:BE170"/>
    <mergeCell ref="AX170:AX175"/>
    <mergeCell ref="AY170:AY175"/>
    <mergeCell ref="AZ170:AZ175"/>
    <mergeCell ref="BA170:BA175"/>
    <mergeCell ref="AR168:AR170"/>
    <mergeCell ref="AS168:AS170"/>
    <mergeCell ref="AT168:AT169"/>
    <mergeCell ref="AU168:AU169"/>
    <mergeCell ref="BJ170:BJ175"/>
    <mergeCell ref="BK170:BK175"/>
    <mergeCell ref="AV168:AV169"/>
    <mergeCell ref="AW168:AW169"/>
    <mergeCell ref="B171:B172"/>
    <mergeCell ref="C171:C172"/>
    <mergeCell ref="D171:D172"/>
    <mergeCell ref="E171:E172"/>
    <mergeCell ref="F171:F172"/>
    <mergeCell ref="G171:G172"/>
    <mergeCell ref="H171:H172"/>
    <mergeCell ref="I171:I172"/>
    <mergeCell ref="BB170:BB175"/>
    <mergeCell ref="BC170:BC175"/>
    <mergeCell ref="BF170:BF172"/>
    <mergeCell ref="BG170:BG172"/>
    <mergeCell ref="BH170:BH171"/>
    <mergeCell ref="BI170:BI171"/>
    <mergeCell ref="BD171:BD175"/>
    <mergeCell ref="BE171:BE175"/>
    <mergeCell ref="BF173:BF175"/>
    <mergeCell ref="BG173:BG175"/>
    <mergeCell ref="AM170:AM172"/>
    <mergeCell ref="AN170:AN172"/>
    <mergeCell ref="AP173:AP174"/>
    <mergeCell ref="Z173:Z174"/>
    <mergeCell ref="AA173:AA174"/>
    <mergeCell ref="AB173:AB174"/>
    <mergeCell ref="AC173:AC174"/>
    <mergeCell ref="AD173:AD174"/>
    <mergeCell ref="AE173:AE174"/>
    <mergeCell ref="T173:T174"/>
    <mergeCell ref="AU170:AU175"/>
    <mergeCell ref="AV170:AV175"/>
    <mergeCell ref="J171:J172"/>
    <mergeCell ref="K171:K172"/>
    <mergeCell ref="L171:L172"/>
    <mergeCell ref="M171:M172"/>
    <mergeCell ref="N171:N172"/>
    <mergeCell ref="O171:O172"/>
    <mergeCell ref="R175:R176"/>
    <mergeCell ref="S175:S176"/>
    <mergeCell ref="H175:H176"/>
    <mergeCell ref="I175:I176"/>
    <mergeCell ref="J175:J176"/>
    <mergeCell ref="K175:K176"/>
    <mergeCell ref="L175:L176"/>
    <mergeCell ref="M175:M176"/>
    <mergeCell ref="AO170:AO172"/>
    <mergeCell ref="AP170:AP172"/>
    <mergeCell ref="AQ170:AQ172"/>
    <mergeCell ref="AT170:AT175"/>
    <mergeCell ref="AB171:AB172"/>
    <mergeCell ref="AC171:AC172"/>
    <mergeCell ref="AD171:AD172"/>
    <mergeCell ref="AE171:AE172"/>
    <mergeCell ref="AF171:AF172"/>
    <mergeCell ref="AG171:AG172"/>
    <mergeCell ref="V171:V172"/>
    <mergeCell ref="W171:W172"/>
    <mergeCell ref="X171:X172"/>
    <mergeCell ref="Y171:Y172"/>
    <mergeCell ref="Z171:Z172"/>
    <mergeCell ref="AA171:AA172"/>
    <mergeCell ref="P171:P172"/>
    <mergeCell ref="Q171:Q172"/>
    <mergeCell ref="R171:R172"/>
    <mergeCell ref="S171:S172"/>
    <mergeCell ref="T171:T172"/>
    <mergeCell ref="U171:U172"/>
    <mergeCell ref="AN173:AN174"/>
    <mergeCell ref="AO173:AO174"/>
    <mergeCell ref="B175:B176"/>
    <mergeCell ref="C175:C176"/>
    <mergeCell ref="D175:D176"/>
    <mergeCell ref="E175:E176"/>
    <mergeCell ref="F175:F176"/>
    <mergeCell ref="G175:G176"/>
    <mergeCell ref="AF173:AF174"/>
    <mergeCell ref="AG173:AG174"/>
    <mergeCell ref="AM173:AM174"/>
    <mergeCell ref="H173:H174"/>
    <mergeCell ref="I173:I174"/>
    <mergeCell ref="J173:J174"/>
    <mergeCell ref="K173:K174"/>
    <mergeCell ref="L173:L174"/>
    <mergeCell ref="M173:M174"/>
    <mergeCell ref="B173:B174"/>
    <mergeCell ref="C173:C174"/>
    <mergeCell ref="D173:D174"/>
    <mergeCell ref="E173:E174"/>
    <mergeCell ref="F173:F174"/>
    <mergeCell ref="G173:G174"/>
    <mergeCell ref="U173:U174"/>
    <mergeCell ref="V173:V174"/>
    <mergeCell ref="W173:W174"/>
    <mergeCell ref="X173:X174"/>
    <mergeCell ref="Y173:Y174"/>
    <mergeCell ref="N173:N174"/>
    <mergeCell ref="O173:O174"/>
    <mergeCell ref="P173:P174"/>
    <mergeCell ref="Q173:Q174"/>
    <mergeCell ref="R173:R174"/>
    <mergeCell ref="S173:S174"/>
    <mergeCell ref="C178:AG178"/>
    <mergeCell ref="AH178:AL179"/>
    <mergeCell ref="AM178:AO179"/>
    <mergeCell ref="AP178:AQ179"/>
    <mergeCell ref="AR178:AR180"/>
    <mergeCell ref="AS178:AS180"/>
    <mergeCell ref="AO180:AO182"/>
    <mergeCell ref="AP180:AP182"/>
    <mergeCell ref="AQ180:AQ182"/>
    <mergeCell ref="H181:H182"/>
    <mergeCell ref="AF175:AF176"/>
    <mergeCell ref="AG175:AG176"/>
    <mergeCell ref="AM175:AM176"/>
    <mergeCell ref="AN175:AN176"/>
    <mergeCell ref="AO175:AO176"/>
    <mergeCell ref="AP175:AP176"/>
    <mergeCell ref="Z175:Z176"/>
    <mergeCell ref="AA175:AA176"/>
    <mergeCell ref="AB175:AB176"/>
    <mergeCell ref="AC175:AC176"/>
    <mergeCell ref="AD175:AD176"/>
    <mergeCell ref="AE175:AE176"/>
    <mergeCell ref="T175:T176"/>
    <mergeCell ref="U175:U176"/>
    <mergeCell ref="V175:V176"/>
    <mergeCell ref="W175:W176"/>
    <mergeCell ref="X175:X176"/>
    <mergeCell ref="Y175:Y176"/>
    <mergeCell ref="N175:N176"/>
    <mergeCell ref="O175:O176"/>
    <mergeCell ref="P175:P176"/>
    <mergeCell ref="Q175:Q176"/>
    <mergeCell ref="AH180:AH181"/>
    <mergeCell ref="AI180:AI181"/>
    <mergeCell ref="AJ180:AJ181"/>
    <mergeCell ref="AK180:AK181"/>
    <mergeCell ref="AL180:AL181"/>
    <mergeCell ref="AM180:AM182"/>
    <mergeCell ref="AN180:AN182"/>
    <mergeCell ref="AZ178:AZ179"/>
    <mergeCell ref="BC178:BC179"/>
    <mergeCell ref="BD178:BD180"/>
    <mergeCell ref="BE178:BE180"/>
    <mergeCell ref="BF178:BF179"/>
    <mergeCell ref="BG178:BG179"/>
    <mergeCell ref="AZ180:AZ185"/>
    <mergeCell ref="BA180:BA185"/>
    <mergeCell ref="BB180:BB185"/>
    <mergeCell ref="BC180:BC185"/>
    <mergeCell ref="AT178:AT179"/>
    <mergeCell ref="AU178:AU179"/>
    <mergeCell ref="AV178:AV179"/>
    <mergeCell ref="AW178:AW179"/>
    <mergeCell ref="AX178:AX179"/>
    <mergeCell ref="AY178:AY179"/>
    <mergeCell ref="BF180:BF182"/>
    <mergeCell ref="BG180:BG182"/>
    <mergeCell ref="W181:W182"/>
    <mergeCell ref="X181:X182"/>
    <mergeCell ref="Y181:Y182"/>
    <mergeCell ref="BH180:BH181"/>
    <mergeCell ref="BI180:BI181"/>
    <mergeCell ref="BJ180:BJ185"/>
    <mergeCell ref="BK180:BK185"/>
    <mergeCell ref="BF183:BF185"/>
    <mergeCell ref="BG183:BG185"/>
    <mergeCell ref="AT180:AT185"/>
    <mergeCell ref="AU180:AU185"/>
    <mergeCell ref="AV180:AV185"/>
    <mergeCell ref="AW180:AW185"/>
    <mergeCell ref="AX180:AX185"/>
    <mergeCell ref="AY180:AY185"/>
    <mergeCell ref="BI178:BI179"/>
    <mergeCell ref="BJ178:BJ179"/>
    <mergeCell ref="BK178:BK179"/>
    <mergeCell ref="O181:O182"/>
    <mergeCell ref="P181:P182"/>
    <mergeCell ref="Q181:Q182"/>
    <mergeCell ref="R181:R182"/>
    <mergeCell ref="S181:S182"/>
    <mergeCell ref="T181:T182"/>
    <mergeCell ref="AG181:AG182"/>
    <mergeCell ref="BD181:BD185"/>
    <mergeCell ref="BE181:BE185"/>
    <mergeCell ref="AA181:AA182"/>
    <mergeCell ref="AB181:AB182"/>
    <mergeCell ref="AC181:AC182"/>
    <mergeCell ref="AD181:AD182"/>
    <mergeCell ref="AE181:AE182"/>
    <mergeCell ref="AF181:AF182"/>
    <mergeCell ref="U181:U182"/>
    <mergeCell ref="V181:V182"/>
    <mergeCell ref="I181:I182"/>
    <mergeCell ref="J181:J182"/>
    <mergeCell ref="K181:K182"/>
    <mergeCell ref="L181:L182"/>
    <mergeCell ref="M181:M182"/>
    <mergeCell ref="N181:N182"/>
    <mergeCell ref="B181:B182"/>
    <mergeCell ref="C181:C182"/>
    <mergeCell ref="D181:D182"/>
    <mergeCell ref="E181:E182"/>
    <mergeCell ref="F181:F182"/>
    <mergeCell ref="G181:G182"/>
    <mergeCell ref="Q183:Q184"/>
    <mergeCell ref="R183:R184"/>
    <mergeCell ref="S183:S184"/>
    <mergeCell ref="T183:T184"/>
    <mergeCell ref="I183:I184"/>
    <mergeCell ref="J183:J184"/>
    <mergeCell ref="K183:K184"/>
    <mergeCell ref="L183:L184"/>
    <mergeCell ref="M183:M184"/>
    <mergeCell ref="N183:N184"/>
    <mergeCell ref="B183:B184"/>
    <mergeCell ref="C183:C184"/>
    <mergeCell ref="D183:D184"/>
    <mergeCell ref="E183:E184"/>
    <mergeCell ref="F183:F184"/>
    <mergeCell ref="G183:G184"/>
    <mergeCell ref="H183:H184"/>
    <mergeCell ref="P183:P184"/>
    <mergeCell ref="Z181:Z182"/>
    <mergeCell ref="N185:N186"/>
    <mergeCell ref="O185:O186"/>
    <mergeCell ref="AR184:AR185"/>
    <mergeCell ref="AS184:AS185"/>
    <mergeCell ref="B185:B186"/>
    <mergeCell ref="C185:C186"/>
    <mergeCell ref="D185:D186"/>
    <mergeCell ref="E185:E186"/>
    <mergeCell ref="F185:F186"/>
    <mergeCell ref="G185:G186"/>
    <mergeCell ref="H185:H186"/>
    <mergeCell ref="I185:I186"/>
    <mergeCell ref="AG183:AG184"/>
    <mergeCell ref="AM183:AM184"/>
    <mergeCell ref="AN183:AN184"/>
    <mergeCell ref="AO183:AO184"/>
    <mergeCell ref="AP183:AP184"/>
    <mergeCell ref="AQ183:AQ184"/>
    <mergeCell ref="AA183:AA184"/>
    <mergeCell ref="AB183:AB184"/>
    <mergeCell ref="AC183:AC184"/>
    <mergeCell ref="AD183:AD184"/>
    <mergeCell ref="AE183:AE184"/>
    <mergeCell ref="AF183:AF184"/>
    <mergeCell ref="U183:U184"/>
    <mergeCell ref="V183:V184"/>
    <mergeCell ref="W183:W184"/>
    <mergeCell ref="X183:X184"/>
    <mergeCell ref="Y183:Y184"/>
    <mergeCell ref="Z183:Z184"/>
    <mergeCell ref="O183:O184"/>
    <mergeCell ref="AW190:AW195"/>
    <mergeCell ref="AM185:AM186"/>
    <mergeCell ref="AN185:AN186"/>
    <mergeCell ref="AO185:AO186"/>
    <mergeCell ref="AP185:AP186"/>
    <mergeCell ref="AQ185:AQ186"/>
    <mergeCell ref="C188:AG188"/>
    <mergeCell ref="AH188:AL189"/>
    <mergeCell ref="AM188:AO189"/>
    <mergeCell ref="AP188:AQ189"/>
    <mergeCell ref="AB185:AB186"/>
    <mergeCell ref="AC185:AC186"/>
    <mergeCell ref="AD185:AD186"/>
    <mergeCell ref="AE185:AE186"/>
    <mergeCell ref="AF185:AF186"/>
    <mergeCell ref="AG185:AG186"/>
    <mergeCell ref="V185:V186"/>
    <mergeCell ref="W185:W186"/>
    <mergeCell ref="X185:X186"/>
    <mergeCell ref="Y185:Y186"/>
    <mergeCell ref="Z185:Z186"/>
    <mergeCell ref="AA185:AA186"/>
    <mergeCell ref="P185:P186"/>
    <mergeCell ref="Q185:Q186"/>
    <mergeCell ref="R185:R186"/>
    <mergeCell ref="S185:S186"/>
    <mergeCell ref="T185:T186"/>
    <mergeCell ref="U185:U186"/>
    <mergeCell ref="J185:J186"/>
    <mergeCell ref="K185:K186"/>
    <mergeCell ref="L185:L186"/>
    <mergeCell ref="M185:M186"/>
    <mergeCell ref="AQ193:AQ194"/>
    <mergeCell ref="AR194:AR195"/>
    <mergeCell ref="AS194:AS195"/>
    <mergeCell ref="AQ195:AQ196"/>
    <mergeCell ref="BF188:BF189"/>
    <mergeCell ref="BG188:BG189"/>
    <mergeCell ref="BI188:BI189"/>
    <mergeCell ref="BJ188:BJ189"/>
    <mergeCell ref="BK188:BK189"/>
    <mergeCell ref="AH190:AH191"/>
    <mergeCell ref="AI190:AI191"/>
    <mergeCell ref="AJ190:AJ191"/>
    <mergeCell ref="AK190:AK191"/>
    <mergeCell ref="AL190:AL191"/>
    <mergeCell ref="AX188:AX189"/>
    <mergeCell ref="AY188:AY189"/>
    <mergeCell ref="AZ188:AZ189"/>
    <mergeCell ref="BC188:BC189"/>
    <mergeCell ref="BD188:BD190"/>
    <mergeCell ref="BE188:BE190"/>
    <mergeCell ref="AX190:AX195"/>
    <mergeCell ref="AY190:AY195"/>
    <mergeCell ref="AZ190:AZ195"/>
    <mergeCell ref="BA190:BA195"/>
    <mergeCell ref="AR188:AR190"/>
    <mergeCell ref="AS188:AS190"/>
    <mergeCell ref="AT188:AT189"/>
    <mergeCell ref="AU188:AU189"/>
    <mergeCell ref="BJ190:BJ195"/>
    <mergeCell ref="BK190:BK195"/>
    <mergeCell ref="AV188:AV189"/>
    <mergeCell ref="AW188:AW189"/>
    <mergeCell ref="B191:B192"/>
    <mergeCell ref="C191:C192"/>
    <mergeCell ref="D191:D192"/>
    <mergeCell ref="E191:E192"/>
    <mergeCell ref="F191:F192"/>
    <mergeCell ref="G191:G192"/>
    <mergeCell ref="H191:H192"/>
    <mergeCell ref="I191:I192"/>
    <mergeCell ref="BB190:BB195"/>
    <mergeCell ref="BC190:BC195"/>
    <mergeCell ref="BF190:BF192"/>
    <mergeCell ref="BG190:BG192"/>
    <mergeCell ref="BH190:BH191"/>
    <mergeCell ref="BI190:BI191"/>
    <mergeCell ref="BD191:BD195"/>
    <mergeCell ref="BE191:BE195"/>
    <mergeCell ref="BF193:BF195"/>
    <mergeCell ref="BG193:BG195"/>
    <mergeCell ref="AM190:AM192"/>
    <mergeCell ref="AN190:AN192"/>
    <mergeCell ref="AP193:AP194"/>
    <mergeCell ref="Z193:Z194"/>
    <mergeCell ref="AA193:AA194"/>
    <mergeCell ref="AB193:AB194"/>
    <mergeCell ref="AC193:AC194"/>
    <mergeCell ref="AD193:AD194"/>
    <mergeCell ref="AE193:AE194"/>
    <mergeCell ref="T193:T194"/>
    <mergeCell ref="AU190:AU195"/>
    <mergeCell ref="AV190:AV195"/>
    <mergeCell ref="J191:J192"/>
    <mergeCell ref="K191:K192"/>
    <mergeCell ref="L191:L192"/>
    <mergeCell ref="M191:M192"/>
    <mergeCell ref="N191:N192"/>
    <mergeCell ref="O191:O192"/>
    <mergeCell ref="R195:R196"/>
    <mergeCell ref="S195:S196"/>
    <mergeCell ref="H195:H196"/>
    <mergeCell ref="I195:I196"/>
    <mergeCell ref="J195:J196"/>
    <mergeCell ref="K195:K196"/>
    <mergeCell ref="L195:L196"/>
    <mergeCell ref="M195:M196"/>
    <mergeCell ref="AO190:AO192"/>
    <mergeCell ref="AP190:AP192"/>
    <mergeCell ref="AQ190:AQ192"/>
    <mergeCell ref="AT190:AT195"/>
    <mergeCell ref="AB191:AB192"/>
    <mergeCell ref="AC191:AC192"/>
    <mergeCell ref="AD191:AD192"/>
    <mergeCell ref="AE191:AE192"/>
    <mergeCell ref="AF191:AF192"/>
    <mergeCell ref="AG191:AG192"/>
    <mergeCell ref="V191:V192"/>
    <mergeCell ref="W191:W192"/>
    <mergeCell ref="X191:X192"/>
    <mergeCell ref="Y191:Y192"/>
    <mergeCell ref="Z191:Z192"/>
    <mergeCell ref="AA191:AA192"/>
    <mergeCell ref="P191:P192"/>
    <mergeCell ref="Q191:Q192"/>
    <mergeCell ref="R191:R192"/>
    <mergeCell ref="S191:S192"/>
    <mergeCell ref="T191:T192"/>
    <mergeCell ref="U191:U192"/>
    <mergeCell ref="AN193:AN194"/>
    <mergeCell ref="AO193:AO194"/>
    <mergeCell ref="B195:B196"/>
    <mergeCell ref="C195:C196"/>
    <mergeCell ref="D195:D196"/>
    <mergeCell ref="E195:E196"/>
    <mergeCell ref="F195:F196"/>
    <mergeCell ref="G195:G196"/>
    <mergeCell ref="AF193:AF194"/>
    <mergeCell ref="AG193:AG194"/>
    <mergeCell ref="AM193:AM194"/>
    <mergeCell ref="H193:H194"/>
    <mergeCell ref="I193:I194"/>
    <mergeCell ref="J193:J194"/>
    <mergeCell ref="K193:K194"/>
    <mergeCell ref="L193:L194"/>
    <mergeCell ref="M193:M194"/>
    <mergeCell ref="B193:B194"/>
    <mergeCell ref="C193:C194"/>
    <mergeCell ref="D193:D194"/>
    <mergeCell ref="E193:E194"/>
    <mergeCell ref="F193:F194"/>
    <mergeCell ref="G193:G194"/>
    <mergeCell ref="U193:U194"/>
    <mergeCell ref="V193:V194"/>
    <mergeCell ref="W193:W194"/>
    <mergeCell ref="X193:X194"/>
    <mergeCell ref="Y193:Y194"/>
    <mergeCell ref="N193:N194"/>
    <mergeCell ref="O193:O194"/>
    <mergeCell ref="P193:P194"/>
    <mergeCell ref="Q193:Q194"/>
    <mergeCell ref="R193:R194"/>
    <mergeCell ref="S193:S194"/>
    <mergeCell ref="C198:AG198"/>
    <mergeCell ref="AH198:AL199"/>
    <mergeCell ref="AM198:AO199"/>
    <mergeCell ref="AP198:AQ199"/>
    <mergeCell ref="AR198:AR200"/>
    <mergeCell ref="AS198:AS200"/>
    <mergeCell ref="AO200:AO202"/>
    <mergeCell ref="AP200:AP202"/>
    <mergeCell ref="AQ200:AQ202"/>
    <mergeCell ref="H201:H202"/>
    <mergeCell ref="AF195:AF196"/>
    <mergeCell ref="AG195:AG196"/>
    <mergeCell ref="AM195:AM196"/>
    <mergeCell ref="AN195:AN196"/>
    <mergeCell ref="AO195:AO196"/>
    <mergeCell ref="AP195:AP196"/>
    <mergeCell ref="Z195:Z196"/>
    <mergeCell ref="AA195:AA196"/>
    <mergeCell ref="AB195:AB196"/>
    <mergeCell ref="AC195:AC196"/>
    <mergeCell ref="AD195:AD196"/>
    <mergeCell ref="AE195:AE196"/>
    <mergeCell ref="T195:T196"/>
    <mergeCell ref="U195:U196"/>
    <mergeCell ref="V195:V196"/>
    <mergeCell ref="W195:W196"/>
    <mergeCell ref="X195:X196"/>
    <mergeCell ref="Y195:Y196"/>
    <mergeCell ref="N195:N196"/>
    <mergeCell ref="O195:O196"/>
    <mergeCell ref="P195:P196"/>
    <mergeCell ref="Q195:Q196"/>
    <mergeCell ref="AH200:AH201"/>
    <mergeCell ref="AI200:AI201"/>
    <mergeCell ref="AJ200:AJ201"/>
    <mergeCell ref="AK200:AK201"/>
    <mergeCell ref="AL200:AL201"/>
    <mergeCell ref="AM200:AM202"/>
    <mergeCell ref="AN200:AN202"/>
    <mergeCell ref="AZ198:AZ199"/>
    <mergeCell ref="BC198:BC199"/>
    <mergeCell ref="BD198:BD200"/>
    <mergeCell ref="BE198:BE200"/>
    <mergeCell ref="BF198:BF199"/>
    <mergeCell ref="BG198:BG199"/>
    <mergeCell ref="AZ200:AZ205"/>
    <mergeCell ref="BA200:BA205"/>
    <mergeCell ref="BB200:BB205"/>
    <mergeCell ref="BC200:BC205"/>
    <mergeCell ref="AT198:AT199"/>
    <mergeCell ref="AU198:AU199"/>
    <mergeCell ref="AV198:AV199"/>
    <mergeCell ref="AW198:AW199"/>
    <mergeCell ref="AX198:AX199"/>
    <mergeCell ref="AY198:AY199"/>
    <mergeCell ref="BF200:BF202"/>
    <mergeCell ref="BG200:BG202"/>
    <mergeCell ref="W201:W202"/>
    <mergeCell ref="X201:X202"/>
    <mergeCell ref="Y201:Y202"/>
    <mergeCell ref="BH200:BH201"/>
    <mergeCell ref="BI200:BI201"/>
    <mergeCell ref="BJ200:BJ205"/>
    <mergeCell ref="BK200:BK205"/>
    <mergeCell ref="BF203:BF205"/>
    <mergeCell ref="BG203:BG205"/>
    <mergeCell ref="AT200:AT205"/>
    <mergeCell ref="AU200:AU205"/>
    <mergeCell ref="AV200:AV205"/>
    <mergeCell ref="AW200:AW205"/>
    <mergeCell ref="AX200:AX205"/>
    <mergeCell ref="AY200:AY205"/>
    <mergeCell ref="BI198:BI199"/>
    <mergeCell ref="BJ198:BJ199"/>
    <mergeCell ref="BK198:BK199"/>
    <mergeCell ref="O201:O202"/>
    <mergeCell ref="P201:P202"/>
    <mergeCell ref="Q201:Q202"/>
    <mergeCell ref="R201:R202"/>
    <mergeCell ref="S201:S202"/>
    <mergeCell ref="T201:T202"/>
    <mergeCell ref="AG201:AG202"/>
    <mergeCell ref="BD201:BD205"/>
    <mergeCell ref="BE201:BE205"/>
    <mergeCell ref="AA201:AA202"/>
    <mergeCell ref="AB201:AB202"/>
    <mergeCell ref="AC201:AC202"/>
    <mergeCell ref="AD201:AD202"/>
    <mergeCell ref="AE201:AE202"/>
    <mergeCell ref="AF201:AF202"/>
    <mergeCell ref="U201:U202"/>
    <mergeCell ref="V201:V202"/>
    <mergeCell ref="I201:I202"/>
    <mergeCell ref="J201:J202"/>
    <mergeCell ref="K201:K202"/>
    <mergeCell ref="L201:L202"/>
    <mergeCell ref="M201:M202"/>
    <mergeCell ref="N201:N202"/>
    <mergeCell ref="B201:B202"/>
    <mergeCell ref="C201:C202"/>
    <mergeCell ref="D201:D202"/>
    <mergeCell ref="E201:E202"/>
    <mergeCell ref="F201:F202"/>
    <mergeCell ref="G201:G202"/>
    <mergeCell ref="Q203:Q204"/>
    <mergeCell ref="R203:R204"/>
    <mergeCell ref="S203:S204"/>
    <mergeCell ref="T203:T204"/>
    <mergeCell ref="I203:I204"/>
    <mergeCell ref="J203:J204"/>
    <mergeCell ref="K203:K204"/>
    <mergeCell ref="L203:L204"/>
    <mergeCell ref="M203:M204"/>
    <mergeCell ref="N203:N204"/>
    <mergeCell ref="B203:B204"/>
    <mergeCell ref="C203:C204"/>
    <mergeCell ref="D203:D204"/>
    <mergeCell ref="E203:E204"/>
    <mergeCell ref="F203:F204"/>
    <mergeCell ref="G203:G204"/>
    <mergeCell ref="H203:H204"/>
    <mergeCell ref="P203:P204"/>
    <mergeCell ref="Z201:Z202"/>
    <mergeCell ref="N205:N206"/>
    <mergeCell ref="O205:O206"/>
    <mergeCell ref="AR204:AR205"/>
    <mergeCell ref="AS204:AS205"/>
    <mergeCell ref="B205:B206"/>
    <mergeCell ref="C205:C206"/>
    <mergeCell ref="D205:D206"/>
    <mergeCell ref="E205:E206"/>
    <mergeCell ref="F205:F206"/>
    <mergeCell ref="G205:G206"/>
    <mergeCell ref="H205:H206"/>
    <mergeCell ref="I205:I206"/>
    <mergeCell ref="AG203:AG204"/>
    <mergeCell ref="AM203:AM204"/>
    <mergeCell ref="AN203:AN204"/>
    <mergeCell ref="AO203:AO204"/>
    <mergeCell ref="AP203:AP204"/>
    <mergeCell ref="AQ203:AQ204"/>
    <mergeCell ref="AA203:AA204"/>
    <mergeCell ref="AB203:AB204"/>
    <mergeCell ref="AC203:AC204"/>
    <mergeCell ref="AD203:AD204"/>
    <mergeCell ref="AE203:AE204"/>
    <mergeCell ref="AF203:AF204"/>
    <mergeCell ref="U203:U204"/>
    <mergeCell ref="V203:V204"/>
    <mergeCell ref="W203:W204"/>
    <mergeCell ref="X203:X204"/>
    <mergeCell ref="Y203:Y204"/>
    <mergeCell ref="Z203:Z204"/>
    <mergeCell ref="O203:O204"/>
    <mergeCell ref="AW210:AW215"/>
    <mergeCell ref="AM205:AM206"/>
    <mergeCell ref="AN205:AN206"/>
    <mergeCell ref="AO205:AO206"/>
    <mergeCell ref="AP205:AP206"/>
    <mergeCell ref="AQ205:AQ206"/>
    <mergeCell ref="C208:AG208"/>
    <mergeCell ref="AH208:AL209"/>
    <mergeCell ref="AM208:AO209"/>
    <mergeCell ref="AP208:AQ209"/>
    <mergeCell ref="AB205:AB206"/>
    <mergeCell ref="AC205:AC206"/>
    <mergeCell ref="AD205:AD206"/>
    <mergeCell ref="AE205:AE206"/>
    <mergeCell ref="AF205:AF206"/>
    <mergeCell ref="AG205:AG206"/>
    <mergeCell ref="V205:V206"/>
    <mergeCell ref="W205:W206"/>
    <mergeCell ref="X205:X206"/>
    <mergeCell ref="Y205:Y206"/>
    <mergeCell ref="Z205:Z206"/>
    <mergeCell ref="AA205:AA206"/>
    <mergeCell ref="P205:P206"/>
    <mergeCell ref="Q205:Q206"/>
    <mergeCell ref="R205:R206"/>
    <mergeCell ref="S205:S206"/>
    <mergeCell ref="T205:T206"/>
    <mergeCell ref="U205:U206"/>
    <mergeCell ref="J205:J206"/>
    <mergeCell ref="K205:K206"/>
    <mergeCell ref="L205:L206"/>
    <mergeCell ref="M205:M206"/>
    <mergeCell ref="AQ213:AQ214"/>
    <mergeCell ref="AR214:AR215"/>
    <mergeCell ref="AS214:AS215"/>
    <mergeCell ref="AQ215:AQ216"/>
    <mergeCell ref="BF208:BF209"/>
    <mergeCell ref="BG208:BG209"/>
    <mergeCell ref="BI208:BI209"/>
    <mergeCell ref="BJ208:BJ209"/>
    <mergeCell ref="BK208:BK209"/>
    <mergeCell ref="AH210:AH211"/>
    <mergeCell ref="AI210:AI211"/>
    <mergeCell ref="AJ210:AJ211"/>
    <mergeCell ref="AK210:AK211"/>
    <mergeCell ref="AL210:AL211"/>
    <mergeCell ref="AX208:AX209"/>
    <mergeCell ref="AY208:AY209"/>
    <mergeCell ref="AZ208:AZ209"/>
    <mergeCell ref="BC208:BC209"/>
    <mergeCell ref="BD208:BD210"/>
    <mergeCell ref="BE208:BE210"/>
    <mergeCell ref="AX210:AX215"/>
    <mergeCell ref="AY210:AY215"/>
    <mergeCell ref="AZ210:AZ215"/>
    <mergeCell ref="BA210:BA215"/>
    <mergeCell ref="AR208:AR210"/>
    <mergeCell ref="AS208:AS210"/>
    <mergeCell ref="AT208:AT209"/>
    <mergeCell ref="AU208:AU209"/>
    <mergeCell ref="BJ210:BJ215"/>
    <mergeCell ref="BK210:BK215"/>
    <mergeCell ref="AV208:AV209"/>
    <mergeCell ref="AW208:AW209"/>
    <mergeCell ref="B211:B212"/>
    <mergeCell ref="C211:C212"/>
    <mergeCell ref="D211:D212"/>
    <mergeCell ref="E211:E212"/>
    <mergeCell ref="F211:F212"/>
    <mergeCell ref="G211:G212"/>
    <mergeCell ref="H211:H212"/>
    <mergeCell ref="I211:I212"/>
    <mergeCell ref="BB210:BB215"/>
    <mergeCell ref="BC210:BC215"/>
    <mergeCell ref="BF210:BF212"/>
    <mergeCell ref="BG210:BG212"/>
    <mergeCell ref="BH210:BH211"/>
    <mergeCell ref="BI210:BI211"/>
    <mergeCell ref="BD211:BD215"/>
    <mergeCell ref="BE211:BE215"/>
    <mergeCell ref="BF213:BF215"/>
    <mergeCell ref="BG213:BG215"/>
    <mergeCell ref="AM210:AM212"/>
    <mergeCell ref="AN210:AN212"/>
    <mergeCell ref="AA213:AA214"/>
    <mergeCell ref="AB213:AB214"/>
    <mergeCell ref="AC213:AC214"/>
    <mergeCell ref="AD213:AD214"/>
    <mergeCell ref="AE213:AE214"/>
    <mergeCell ref="T213:T214"/>
    <mergeCell ref="U213:U214"/>
    <mergeCell ref="AU210:AU215"/>
    <mergeCell ref="AV210:AV215"/>
    <mergeCell ref="J211:J212"/>
    <mergeCell ref="K211:K212"/>
    <mergeCell ref="L211:L212"/>
    <mergeCell ref="M211:M212"/>
    <mergeCell ref="N211:N212"/>
    <mergeCell ref="O211:O212"/>
    <mergeCell ref="S215:S216"/>
    <mergeCell ref="H215:H216"/>
    <mergeCell ref="I215:I216"/>
    <mergeCell ref="J215:J216"/>
    <mergeCell ref="K215:K216"/>
    <mergeCell ref="L215:L216"/>
    <mergeCell ref="M215:M216"/>
    <mergeCell ref="AO210:AO212"/>
    <mergeCell ref="AP210:AP212"/>
    <mergeCell ref="AQ210:AQ212"/>
    <mergeCell ref="AT210:AT215"/>
    <mergeCell ref="AB211:AB212"/>
    <mergeCell ref="AC211:AC212"/>
    <mergeCell ref="AD211:AD212"/>
    <mergeCell ref="AE211:AE212"/>
    <mergeCell ref="AF211:AF212"/>
    <mergeCell ref="AG211:AG212"/>
    <mergeCell ref="V211:V212"/>
    <mergeCell ref="W211:W212"/>
    <mergeCell ref="X211:X212"/>
    <mergeCell ref="Y211:Y212"/>
    <mergeCell ref="Z211:Z212"/>
    <mergeCell ref="AA211:AA212"/>
    <mergeCell ref="P211:P212"/>
    <mergeCell ref="Q211:Q212"/>
    <mergeCell ref="R211:R212"/>
    <mergeCell ref="S211:S212"/>
    <mergeCell ref="T211:T212"/>
    <mergeCell ref="U211:U212"/>
    <mergeCell ref="AO213:AO214"/>
    <mergeCell ref="AP213:AP214"/>
    <mergeCell ref="Z213:Z214"/>
    <mergeCell ref="B215:B216"/>
    <mergeCell ref="C215:C216"/>
    <mergeCell ref="D215:D216"/>
    <mergeCell ref="E215:E216"/>
    <mergeCell ref="F215:F216"/>
    <mergeCell ref="G215:G216"/>
    <mergeCell ref="AF213:AF214"/>
    <mergeCell ref="AG213:AG214"/>
    <mergeCell ref="AM213:AM214"/>
    <mergeCell ref="AN213:AN214"/>
    <mergeCell ref="H213:H214"/>
    <mergeCell ref="I213:I214"/>
    <mergeCell ref="J213:J214"/>
    <mergeCell ref="K213:K214"/>
    <mergeCell ref="L213:L214"/>
    <mergeCell ref="M213:M214"/>
    <mergeCell ref="B213:B214"/>
    <mergeCell ref="C213:C214"/>
    <mergeCell ref="D213:D214"/>
    <mergeCell ref="E213:E214"/>
    <mergeCell ref="F213:F214"/>
    <mergeCell ref="G213:G214"/>
    <mergeCell ref="V213:V214"/>
    <mergeCell ref="W213:W214"/>
    <mergeCell ref="X213:X214"/>
    <mergeCell ref="Y213:Y214"/>
    <mergeCell ref="N213:N214"/>
    <mergeCell ref="O213:O214"/>
    <mergeCell ref="P213:P214"/>
    <mergeCell ref="Q213:Q214"/>
    <mergeCell ref="R213:R214"/>
    <mergeCell ref="S213:S214"/>
    <mergeCell ref="C218:AG218"/>
    <mergeCell ref="AH218:AL219"/>
    <mergeCell ref="AM218:AO219"/>
    <mergeCell ref="AP218:AQ219"/>
    <mergeCell ref="AR218:AR220"/>
    <mergeCell ref="AS218:AS220"/>
    <mergeCell ref="AO220:AO222"/>
    <mergeCell ref="AP220:AP222"/>
    <mergeCell ref="AQ220:AQ222"/>
    <mergeCell ref="AF215:AF216"/>
    <mergeCell ref="AG215:AG216"/>
    <mergeCell ref="AM215:AM216"/>
    <mergeCell ref="AN215:AN216"/>
    <mergeCell ref="AO215:AO216"/>
    <mergeCell ref="AP215:AP216"/>
    <mergeCell ref="Z215:Z216"/>
    <mergeCell ref="AA215:AA216"/>
    <mergeCell ref="AB215:AB216"/>
    <mergeCell ref="AC215:AC216"/>
    <mergeCell ref="AD215:AD216"/>
    <mergeCell ref="AE215:AE216"/>
    <mergeCell ref="T215:T216"/>
    <mergeCell ref="U215:U216"/>
    <mergeCell ref="V215:V216"/>
    <mergeCell ref="W215:W216"/>
    <mergeCell ref="X215:X216"/>
    <mergeCell ref="Y215:Y216"/>
    <mergeCell ref="N215:N216"/>
    <mergeCell ref="O215:O216"/>
    <mergeCell ref="P215:P216"/>
    <mergeCell ref="Q215:Q216"/>
    <mergeCell ref="R215:R216"/>
    <mergeCell ref="BI218:BI219"/>
    <mergeCell ref="BJ218:BJ219"/>
    <mergeCell ref="BK218:BK219"/>
    <mergeCell ref="AH220:AH221"/>
    <mergeCell ref="AI220:AI221"/>
    <mergeCell ref="AJ220:AJ221"/>
    <mergeCell ref="AK220:AK221"/>
    <mergeCell ref="AL220:AL221"/>
    <mergeCell ref="AM220:AM222"/>
    <mergeCell ref="AN220:AN222"/>
    <mergeCell ref="AZ218:AZ219"/>
    <mergeCell ref="BC218:BC219"/>
    <mergeCell ref="BD218:BD220"/>
    <mergeCell ref="BE218:BE220"/>
    <mergeCell ref="BF218:BF219"/>
    <mergeCell ref="BG218:BG219"/>
    <mergeCell ref="AZ220:AZ225"/>
    <mergeCell ref="BA220:BA225"/>
    <mergeCell ref="BB220:BB225"/>
    <mergeCell ref="BC220:BC225"/>
    <mergeCell ref="AT218:AT219"/>
    <mergeCell ref="AU218:AU219"/>
    <mergeCell ref="AV218:AV219"/>
    <mergeCell ref="AW218:AW219"/>
    <mergeCell ref="AX218:AX219"/>
    <mergeCell ref="AY218:AY219"/>
    <mergeCell ref="AP225:AP226"/>
    <mergeCell ref="AQ225:AQ226"/>
    <mergeCell ref="AE221:AE222"/>
    <mergeCell ref="B221:B222"/>
    <mergeCell ref="C221:C222"/>
    <mergeCell ref="BD221:BD225"/>
    <mergeCell ref="BE221:BE225"/>
    <mergeCell ref="B223:B224"/>
    <mergeCell ref="C223:C224"/>
    <mergeCell ref="AM223:AM224"/>
    <mergeCell ref="AN223:AN224"/>
    <mergeCell ref="AO223:AO224"/>
    <mergeCell ref="AP223:AP224"/>
    <mergeCell ref="BF220:BF222"/>
    <mergeCell ref="BG220:BG222"/>
    <mergeCell ref="BH220:BH221"/>
    <mergeCell ref="BI220:BI221"/>
    <mergeCell ref="BJ220:BJ225"/>
    <mergeCell ref="BK220:BK225"/>
    <mergeCell ref="AT220:AT225"/>
    <mergeCell ref="AU220:AU225"/>
    <mergeCell ref="AV220:AV225"/>
    <mergeCell ref="AW220:AW225"/>
    <mergeCell ref="AX220:AX225"/>
    <mergeCell ref="AY220:AY225"/>
    <mergeCell ref="D221:D222"/>
    <mergeCell ref="E221:E222"/>
    <mergeCell ref="F221:F222"/>
    <mergeCell ref="G221:G222"/>
    <mergeCell ref="H221:H222"/>
    <mergeCell ref="I221:I222"/>
    <mergeCell ref="J221:J222"/>
    <mergeCell ref="K221:K222"/>
    <mergeCell ref="L221:L222"/>
    <mergeCell ref="M221:M222"/>
    <mergeCell ref="C228:AG228"/>
    <mergeCell ref="AH228:AL229"/>
    <mergeCell ref="AM228:AO229"/>
    <mergeCell ref="AP228:AQ229"/>
    <mergeCell ref="AQ223:AQ224"/>
    <mergeCell ref="BF223:BF225"/>
    <mergeCell ref="BG223:BG225"/>
    <mergeCell ref="AR224:AR225"/>
    <mergeCell ref="AS224:AS225"/>
    <mergeCell ref="B225:B226"/>
    <mergeCell ref="C225:C226"/>
    <mergeCell ref="AM225:AM226"/>
    <mergeCell ref="AN225:AN226"/>
    <mergeCell ref="AO225:AO226"/>
    <mergeCell ref="AQ233:AQ234"/>
    <mergeCell ref="AR234:AR235"/>
    <mergeCell ref="AS234:AS235"/>
    <mergeCell ref="AQ235:AQ236"/>
    <mergeCell ref="BF228:BF229"/>
    <mergeCell ref="BG228:BG229"/>
    <mergeCell ref="J231:J232"/>
    <mergeCell ref="K231:K232"/>
    <mergeCell ref="L231:L232"/>
    <mergeCell ref="M231:M232"/>
    <mergeCell ref="N231:N232"/>
    <mergeCell ref="O231:O232"/>
    <mergeCell ref="B231:B232"/>
    <mergeCell ref="C231:C232"/>
    <mergeCell ref="D231:D232"/>
    <mergeCell ref="E231:E232"/>
    <mergeCell ref="F231:F232"/>
    <mergeCell ref="G231:G232"/>
    <mergeCell ref="BI228:BI229"/>
    <mergeCell ref="BJ228:BJ229"/>
    <mergeCell ref="BK228:BK229"/>
    <mergeCell ref="AH230:AH231"/>
    <mergeCell ref="AI230:AI231"/>
    <mergeCell ref="AJ230:AJ231"/>
    <mergeCell ref="AK230:AK231"/>
    <mergeCell ref="AL230:AL231"/>
    <mergeCell ref="AX228:AX229"/>
    <mergeCell ref="AY228:AY229"/>
    <mergeCell ref="AZ228:AZ229"/>
    <mergeCell ref="BC228:BC229"/>
    <mergeCell ref="BD228:BD230"/>
    <mergeCell ref="BE228:BE230"/>
    <mergeCell ref="AX230:AX235"/>
    <mergeCell ref="AY230:AY235"/>
    <mergeCell ref="AZ230:AZ235"/>
    <mergeCell ref="BA230:BA235"/>
    <mergeCell ref="AR228:AR230"/>
    <mergeCell ref="AS228:AS230"/>
    <mergeCell ref="AT228:AT229"/>
    <mergeCell ref="AU228:AU229"/>
    <mergeCell ref="AV228:AV229"/>
    <mergeCell ref="AW228:AW229"/>
    <mergeCell ref="AU230:AU235"/>
    <mergeCell ref="AV230:AV235"/>
    <mergeCell ref="BJ230:BJ235"/>
    <mergeCell ref="BK230:BK235"/>
    <mergeCell ref="AW230:AW235"/>
    <mergeCell ref="H231:H232"/>
    <mergeCell ref="I231:I232"/>
    <mergeCell ref="BB230:BB235"/>
    <mergeCell ref="BC230:BC235"/>
    <mergeCell ref="BF230:BF232"/>
    <mergeCell ref="BG230:BG232"/>
    <mergeCell ref="BH230:BH231"/>
    <mergeCell ref="BI230:BI231"/>
    <mergeCell ref="BD231:BD235"/>
    <mergeCell ref="BE231:BE235"/>
    <mergeCell ref="BF233:BF235"/>
    <mergeCell ref="BG233:BG235"/>
    <mergeCell ref="AM230:AM232"/>
    <mergeCell ref="AN230:AN232"/>
    <mergeCell ref="AO230:AO232"/>
    <mergeCell ref="AP230:AP232"/>
    <mergeCell ref="AQ230:AQ232"/>
    <mergeCell ref="AT230:AT235"/>
    <mergeCell ref="AB231:AB232"/>
    <mergeCell ref="AC231:AC232"/>
    <mergeCell ref="AD231:AD232"/>
    <mergeCell ref="AE231:AE232"/>
    <mergeCell ref="AF231:AF232"/>
    <mergeCell ref="AG231:AG232"/>
    <mergeCell ref="V231:V232"/>
    <mergeCell ref="W231:W232"/>
    <mergeCell ref="X231:X232"/>
    <mergeCell ref="Y231:Y232"/>
    <mergeCell ref="Z231:Z232"/>
    <mergeCell ref="AA231:AA232"/>
    <mergeCell ref="P231:P232"/>
    <mergeCell ref="Q231:Q232"/>
    <mergeCell ref="R231:R232"/>
    <mergeCell ref="S231:S232"/>
    <mergeCell ref="T231:T232"/>
    <mergeCell ref="U231:U232"/>
    <mergeCell ref="AN233:AN234"/>
    <mergeCell ref="AO233:AO234"/>
    <mergeCell ref="AP233:AP234"/>
    <mergeCell ref="Z233:Z234"/>
    <mergeCell ref="AA233:AA234"/>
    <mergeCell ref="AB233:AB234"/>
    <mergeCell ref="AC233:AC234"/>
    <mergeCell ref="AD233:AD234"/>
    <mergeCell ref="AE233:AE234"/>
    <mergeCell ref="T233:T234"/>
    <mergeCell ref="U233:U234"/>
    <mergeCell ref="V233:V234"/>
    <mergeCell ref="W233:W234"/>
    <mergeCell ref="X233:X234"/>
    <mergeCell ref="Y233:Y234"/>
    <mergeCell ref="AF233:AF234"/>
    <mergeCell ref="AG233:AG234"/>
    <mergeCell ref="AM233:AM234"/>
    <mergeCell ref="N233:N234"/>
    <mergeCell ref="O233:O234"/>
    <mergeCell ref="P233:P234"/>
    <mergeCell ref="Q233:Q234"/>
    <mergeCell ref="R233:R234"/>
    <mergeCell ref="S233:S234"/>
    <mergeCell ref="R235:R236"/>
    <mergeCell ref="S235:S236"/>
    <mergeCell ref="H235:H236"/>
    <mergeCell ref="I235:I236"/>
    <mergeCell ref="J235:J236"/>
    <mergeCell ref="K235:K236"/>
    <mergeCell ref="L235:L236"/>
    <mergeCell ref="M235:M236"/>
    <mergeCell ref="B235:B236"/>
    <mergeCell ref="C235:C236"/>
    <mergeCell ref="D235:D236"/>
    <mergeCell ref="E235:E236"/>
    <mergeCell ref="F235:F236"/>
    <mergeCell ref="G235:G236"/>
    <mergeCell ref="H233:H234"/>
    <mergeCell ref="I233:I234"/>
    <mergeCell ref="J233:J234"/>
    <mergeCell ref="K233:K234"/>
    <mergeCell ref="L233:L234"/>
    <mergeCell ref="M233:M234"/>
    <mergeCell ref="B233:B234"/>
    <mergeCell ref="C233:C234"/>
    <mergeCell ref="D233:D234"/>
    <mergeCell ref="E233:E234"/>
    <mergeCell ref="F233:F234"/>
    <mergeCell ref="G233:G234"/>
    <mergeCell ref="C238:AG238"/>
    <mergeCell ref="AH238:AL239"/>
    <mergeCell ref="AM238:AO239"/>
    <mergeCell ref="AP238:AQ239"/>
    <mergeCell ref="AR238:AR240"/>
    <mergeCell ref="AS238:AS240"/>
    <mergeCell ref="AO240:AO242"/>
    <mergeCell ref="AP240:AP242"/>
    <mergeCell ref="AQ240:AQ242"/>
    <mergeCell ref="H241:H242"/>
    <mergeCell ref="AF235:AF236"/>
    <mergeCell ref="AG235:AG236"/>
    <mergeCell ref="AM235:AM236"/>
    <mergeCell ref="AN235:AN236"/>
    <mergeCell ref="AO235:AO236"/>
    <mergeCell ref="AP235:AP236"/>
    <mergeCell ref="Z235:Z236"/>
    <mergeCell ref="AA235:AA236"/>
    <mergeCell ref="AB235:AB236"/>
    <mergeCell ref="AC235:AC236"/>
    <mergeCell ref="AD235:AD236"/>
    <mergeCell ref="AE235:AE236"/>
    <mergeCell ref="T235:T236"/>
    <mergeCell ref="U235:U236"/>
    <mergeCell ref="V235:V236"/>
    <mergeCell ref="W235:W236"/>
    <mergeCell ref="X235:X236"/>
    <mergeCell ref="Y235:Y236"/>
    <mergeCell ref="N235:N236"/>
    <mergeCell ref="O235:O236"/>
    <mergeCell ref="P235:P236"/>
    <mergeCell ref="Q235:Q236"/>
    <mergeCell ref="AH240:AH241"/>
    <mergeCell ref="AI240:AI241"/>
    <mergeCell ref="AJ240:AJ241"/>
    <mergeCell ref="AK240:AK241"/>
    <mergeCell ref="AL240:AL241"/>
    <mergeCell ref="AM240:AM242"/>
    <mergeCell ref="AN240:AN242"/>
    <mergeCell ref="AZ238:AZ239"/>
    <mergeCell ref="BC238:BC239"/>
    <mergeCell ref="BD238:BD240"/>
    <mergeCell ref="BE238:BE240"/>
    <mergeCell ref="BF238:BF239"/>
    <mergeCell ref="BG238:BG239"/>
    <mergeCell ref="AZ240:AZ245"/>
    <mergeCell ref="BA240:BA245"/>
    <mergeCell ref="BB240:BB245"/>
    <mergeCell ref="BC240:BC245"/>
    <mergeCell ref="AT238:AT239"/>
    <mergeCell ref="AU238:AU239"/>
    <mergeCell ref="AV238:AV239"/>
    <mergeCell ref="AW238:AW239"/>
    <mergeCell ref="AX238:AX239"/>
    <mergeCell ref="AY238:AY239"/>
    <mergeCell ref="BF240:BF242"/>
    <mergeCell ref="BG240:BG242"/>
    <mergeCell ref="BH240:BH241"/>
    <mergeCell ref="BI240:BI241"/>
    <mergeCell ref="BJ240:BJ245"/>
    <mergeCell ref="BK240:BK245"/>
    <mergeCell ref="BF243:BF245"/>
    <mergeCell ref="BG243:BG245"/>
    <mergeCell ref="AT240:AT245"/>
    <mergeCell ref="AU240:AU245"/>
    <mergeCell ref="AV240:AV245"/>
    <mergeCell ref="AW240:AW245"/>
    <mergeCell ref="AX240:AX245"/>
    <mergeCell ref="AY240:AY245"/>
    <mergeCell ref="BI238:BI239"/>
    <mergeCell ref="BJ238:BJ239"/>
    <mergeCell ref="BK238:BK239"/>
    <mergeCell ref="O241:O242"/>
    <mergeCell ref="P241:P242"/>
    <mergeCell ref="Q241:Q242"/>
    <mergeCell ref="R241:R242"/>
    <mergeCell ref="S241:S242"/>
    <mergeCell ref="T241:T242"/>
    <mergeCell ref="AG241:AG242"/>
    <mergeCell ref="BD241:BD245"/>
    <mergeCell ref="BE241:BE245"/>
    <mergeCell ref="AA241:AA242"/>
    <mergeCell ref="AB241:AB242"/>
    <mergeCell ref="AC241:AC242"/>
    <mergeCell ref="AD241:AD242"/>
    <mergeCell ref="AE241:AE242"/>
    <mergeCell ref="AF241:AF242"/>
    <mergeCell ref="U241:U242"/>
    <mergeCell ref="V241:V242"/>
    <mergeCell ref="I241:I242"/>
    <mergeCell ref="J241:J242"/>
    <mergeCell ref="K241:K242"/>
    <mergeCell ref="L241:L242"/>
    <mergeCell ref="M241:M242"/>
    <mergeCell ref="N241:N242"/>
    <mergeCell ref="B241:B242"/>
    <mergeCell ref="C241:C242"/>
    <mergeCell ref="D241:D242"/>
    <mergeCell ref="E241:E242"/>
    <mergeCell ref="F241:F242"/>
    <mergeCell ref="G241:G242"/>
    <mergeCell ref="Q243:Q244"/>
    <mergeCell ref="R243:R244"/>
    <mergeCell ref="S243:S244"/>
    <mergeCell ref="T243:T244"/>
    <mergeCell ref="I243:I244"/>
    <mergeCell ref="J243:J244"/>
    <mergeCell ref="K243:K244"/>
    <mergeCell ref="L243:L244"/>
    <mergeCell ref="M243:M244"/>
    <mergeCell ref="N243:N244"/>
    <mergeCell ref="B243:B244"/>
    <mergeCell ref="C243:C244"/>
    <mergeCell ref="D243:D244"/>
    <mergeCell ref="E243:E244"/>
    <mergeCell ref="F243:F244"/>
    <mergeCell ref="G243:G244"/>
    <mergeCell ref="H243:H244"/>
    <mergeCell ref="W241:W242"/>
    <mergeCell ref="X241:X242"/>
    <mergeCell ref="Y241:Y242"/>
    <mergeCell ref="Z241:Z242"/>
    <mergeCell ref="N245:N246"/>
    <mergeCell ref="O245:O246"/>
    <mergeCell ref="AR244:AR245"/>
    <mergeCell ref="AS244:AS245"/>
    <mergeCell ref="B245:B246"/>
    <mergeCell ref="C245:C246"/>
    <mergeCell ref="D245:D246"/>
    <mergeCell ref="E245:E246"/>
    <mergeCell ref="F245:F246"/>
    <mergeCell ref="G245:G246"/>
    <mergeCell ref="H245:H246"/>
    <mergeCell ref="I245:I246"/>
    <mergeCell ref="AG243:AG244"/>
    <mergeCell ref="AM243:AM244"/>
    <mergeCell ref="AN243:AN244"/>
    <mergeCell ref="AO243:AO244"/>
    <mergeCell ref="AP243:AP244"/>
    <mergeCell ref="AQ243:AQ244"/>
    <mergeCell ref="AA243:AA244"/>
    <mergeCell ref="AB243:AB244"/>
    <mergeCell ref="AC243:AC244"/>
    <mergeCell ref="AD243:AD244"/>
    <mergeCell ref="AE243:AE244"/>
    <mergeCell ref="AF243:AF244"/>
    <mergeCell ref="U243:U244"/>
    <mergeCell ref="V243:V244"/>
    <mergeCell ref="W243:W244"/>
    <mergeCell ref="X243:X244"/>
    <mergeCell ref="Y243:Y244"/>
    <mergeCell ref="Z243:Z244"/>
    <mergeCell ref="O243:O244"/>
    <mergeCell ref="P243:P244"/>
    <mergeCell ref="AW250:AW255"/>
    <mergeCell ref="AM245:AM246"/>
    <mergeCell ref="AN245:AN246"/>
    <mergeCell ref="AO245:AO246"/>
    <mergeCell ref="AP245:AP246"/>
    <mergeCell ref="AQ245:AQ246"/>
    <mergeCell ref="C248:AG248"/>
    <mergeCell ref="AH248:AL249"/>
    <mergeCell ref="AM248:AO249"/>
    <mergeCell ref="AP248:AQ249"/>
    <mergeCell ref="AB245:AB246"/>
    <mergeCell ref="AC245:AC246"/>
    <mergeCell ref="AD245:AD246"/>
    <mergeCell ref="AE245:AE246"/>
    <mergeCell ref="AF245:AF246"/>
    <mergeCell ref="AG245:AG246"/>
    <mergeCell ref="V245:V246"/>
    <mergeCell ref="W245:W246"/>
    <mergeCell ref="X245:X246"/>
    <mergeCell ref="Y245:Y246"/>
    <mergeCell ref="Z245:Z246"/>
    <mergeCell ref="AA245:AA246"/>
    <mergeCell ref="P245:P246"/>
    <mergeCell ref="Q245:Q246"/>
    <mergeCell ref="R245:R246"/>
    <mergeCell ref="S245:S246"/>
    <mergeCell ref="T245:T246"/>
    <mergeCell ref="U245:U246"/>
    <mergeCell ref="J245:J246"/>
    <mergeCell ref="K245:K246"/>
    <mergeCell ref="L245:L246"/>
    <mergeCell ref="M245:M246"/>
    <mergeCell ref="AQ253:AQ254"/>
    <mergeCell ref="AR254:AR255"/>
    <mergeCell ref="AS254:AS255"/>
    <mergeCell ref="AQ255:AQ256"/>
    <mergeCell ref="BF248:BF249"/>
    <mergeCell ref="BG248:BG249"/>
    <mergeCell ref="BI248:BI249"/>
    <mergeCell ref="BJ248:BJ249"/>
    <mergeCell ref="BK248:BK249"/>
    <mergeCell ref="AH250:AH251"/>
    <mergeCell ref="AI250:AI251"/>
    <mergeCell ref="AJ250:AJ251"/>
    <mergeCell ref="AK250:AK251"/>
    <mergeCell ref="AL250:AL251"/>
    <mergeCell ref="AX248:AX249"/>
    <mergeCell ref="AY248:AY249"/>
    <mergeCell ref="AZ248:AZ249"/>
    <mergeCell ref="BC248:BC249"/>
    <mergeCell ref="BD248:BD250"/>
    <mergeCell ref="BE248:BE250"/>
    <mergeCell ref="AX250:AX255"/>
    <mergeCell ref="AY250:AY255"/>
    <mergeCell ref="AZ250:AZ255"/>
    <mergeCell ref="BA250:BA255"/>
    <mergeCell ref="AR248:AR250"/>
    <mergeCell ref="AS248:AS250"/>
    <mergeCell ref="AT248:AT249"/>
    <mergeCell ref="AU248:AU249"/>
    <mergeCell ref="BJ250:BJ255"/>
    <mergeCell ref="BK250:BK255"/>
    <mergeCell ref="B251:B252"/>
    <mergeCell ref="C251:C252"/>
    <mergeCell ref="D251:D252"/>
    <mergeCell ref="E251:E252"/>
    <mergeCell ref="F251:F252"/>
    <mergeCell ref="G251:G252"/>
    <mergeCell ref="H251:H252"/>
    <mergeCell ref="I251:I252"/>
    <mergeCell ref="BB250:BB255"/>
    <mergeCell ref="BC250:BC255"/>
    <mergeCell ref="BF250:BF252"/>
    <mergeCell ref="BG250:BG252"/>
    <mergeCell ref="BH250:BH251"/>
    <mergeCell ref="BI250:BI251"/>
    <mergeCell ref="BD251:BD255"/>
    <mergeCell ref="BE251:BE255"/>
    <mergeCell ref="BF253:BF255"/>
    <mergeCell ref="BG253:BG255"/>
    <mergeCell ref="AM250:AM252"/>
    <mergeCell ref="AN250:AN252"/>
    <mergeCell ref="AP253:AP254"/>
    <mergeCell ref="Z253:Z254"/>
    <mergeCell ref="AA253:AA254"/>
    <mergeCell ref="AB253:AB254"/>
    <mergeCell ref="AC253:AC254"/>
    <mergeCell ref="AD253:AD254"/>
    <mergeCell ref="AE253:AE254"/>
    <mergeCell ref="T253:T254"/>
    <mergeCell ref="Z251:Z252"/>
    <mergeCell ref="AA251:AA252"/>
    <mergeCell ref="AV248:AV249"/>
    <mergeCell ref="AW248:AW249"/>
    <mergeCell ref="AU250:AU255"/>
    <mergeCell ref="AV250:AV255"/>
    <mergeCell ref="J251:J252"/>
    <mergeCell ref="K251:K252"/>
    <mergeCell ref="L251:L252"/>
    <mergeCell ref="M251:M252"/>
    <mergeCell ref="N251:N252"/>
    <mergeCell ref="O251:O252"/>
    <mergeCell ref="R255:R256"/>
    <mergeCell ref="S255:S256"/>
    <mergeCell ref="H255:H256"/>
    <mergeCell ref="I255:I256"/>
    <mergeCell ref="J255:J256"/>
    <mergeCell ref="K255:K256"/>
    <mergeCell ref="L255:L256"/>
    <mergeCell ref="M255:M256"/>
    <mergeCell ref="AO250:AO252"/>
    <mergeCell ref="AP250:AP252"/>
    <mergeCell ref="AQ250:AQ252"/>
    <mergeCell ref="AT250:AT255"/>
    <mergeCell ref="AB251:AB252"/>
    <mergeCell ref="AC251:AC252"/>
    <mergeCell ref="AD251:AD252"/>
    <mergeCell ref="AE251:AE252"/>
    <mergeCell ref="AF251:AF252"/>
    <mergeCell ref="AG251:AG252"/>
    <mergeCell ref="V251:V252"/>
    <mergeCell ref="W251:W252"/>
    <mergeCell ref="X251:X252"/>
    <mergeCell ref="Y251:Y252"/>
    <mergeCell ref="P251:P252"/>
    <mergeCell ref="Q251:Q252"/>
    <mergeCell ref="R251:R252"/>
    <mergeCell ref="S251:S252"/>
    <mergeCell ref="T251:T252"/>
    <mergeCell ref="U251:U252"/>
    <mergeCell ref="AN253:AN254"/>
    <mergeCell ref="AO253:AO254"/>
    <mergeCell ref="B255:B256"/>
    <mergeCell ref="C255:C256"/>
    <mergeCell ref="D255:D256"/>
    <mergeCell ref="E255:E256"/>
    <mergeCell ref="F255:F256"/>
    <mergeCell ref="G255:G256"/>
    <mergeCell ref="AF253:AF254"/>
    <mergeCell ref="AG253:AG254"/>
    <mergeCell ref="AM253:AM254"/>
    <mergeCell ref="H253:H254"/>
    <mergeCell ref="I253:I254"/>
    <mergeCell ref="J253:J254"/>
    <mergeCell ref="K253:K254"/>
    <mergeCell ref="L253:L254"/>
    <mergeCell ref="M253:M254"/>
    <mergeCell ref="B253:B254"/>
    <mergeCell ref="C253:C254"/>
    <mergeCell ref="D253:D254"/>
    <mergeCell ref="E253:E254"/>
    <mergeCell ref="F253:F254"/>
    <mergeCell ref="G253:G254"/>
    <mergeCell ref="U253:U254"/>
    <mergeCell ref="V253:V254"/>
    <mergeCell ref="W253:W254"/>
    <mergeCell ref="X253:X254"/>
    <mergeCell ref="Y253:Y254"/>
    <mergeCell ref="N253:N254"/>
    <mergeCell ref="O253:O254"/>
    <mergeCell ref="P253:P254"/>
    <mergeCell ref="Q253:Q254"/>
    <mergeCell ref="R253:R254"/>
    <mergeCell ref="S253:S254"/>
    <mergeCell ref="C258:AG258"/>
    <mergeCell ref="AH258:AL259"/>
    <mergeCell ref="AM258:AO259"/>
    <mergeCell ref="AP258:AQ259"/>
    <mergeCell ref="AR258:AR260"/>
    <mergeCell ref="AS258:AS260"/>
    <mergeCell ref="AO260:AO262"/>
    <mergeCell ref="AP260:AP262"/>
    <mergeCell ref="AQ260:AQ262"/>
    <mergeCell ref="H261:H262"/>
    <mergeCell ref="AF255:AF256"/>
    <mergeCell ref="AG255:AG256"/>
    <mergeCell ref="AM255:AM256"/>
    <mergeCell ref="AN255:AN256"/>
    <mergeCell ref="AO255:AO256"/>
    <mergeCell ref="AP255:AP256"/>
    <mergeCell ref="Z255:Z256"/>
    <mergeCell ref="AA255:AA256"/>
    <mergeCell ref="AB255:AB256"/>
    <mergeCell ref="AC255:AC256"/>
    <mergeCell ref="AD255:AD256"/>
    <mergeCell ref="AE255:AE256"/>
    <mergeCell ref="T255:T256"/>
    <mergeCell ref="U255:U256"/>
    <mergeCell ref="V255:V256"/>
    <mergeCell ref="W255:W256"/>
    <mergeCell ref="X255:X256"/>
    <mergeCell ref="Y255:Y256"/>
    <mergeCell ref="N255:N256"/>
    <mergeCell ref="O255:O256"/>
    <mergeCell ref="P255:P256"/>
    <mergeCell ref="Q255:Q256"/>
    <mergeCell ref="AH260:AH261"/>
    <mergeCell ref="AI260:AI261"/>
    <mergeCell ref="AJ260:AJ261"/>
    <mergeCell ref="AK260:AK261"/>
    <mergeCell ref="AL260:AL261"/>
    <mergeCell ref="AM260:AM262"/>
    <mergeCell ref="AN260:AN262"/>
    <mergeCell ref="AZ258:AZ259"/>
    <mergeCell ref="BC258:BC259"/>
    <mergeCell ref="X261:X262"/>
    <mergeCell ref="Y261:Y262"/>
    <mergeCell ref="Z261:Z262"/>
    <mergeCell ref="BD258:BD260"/>
    <mergeCell ref="BE258:BE260"/>
    <mergeCell ref="BF258:BF259"/>
    <mergeCell ref="BG258:BG259"/>
    <mergeCell ref="AZ260:AZ265"/>
    <mergeCell ref="BA260:BA265"/>
    <mergeCell ref="BB260:BB265"/>
    <mergeCell ref="BC260:BC265"/>
    <mergeCell ref="AT258:AT259"/>
    <mergeCell ref="AU258:AU259"/>
    <mergeCell ref="AV258:AV259"/>
    <mergeCell ref="AW258:AW259"/>
    <mergeCell ref="AX258:AX259"/>
    <mergeCell ref="AY258:AY259"/>
    <mergeCell ref="BF260:BF262"/>
    <mergeCell ref="BG260:BG262"/>
    <mergeCell ref="BH260:BH261"/>
    <mergeCell ref="BI260:BI261"/>
    <mergeCell ref="BJ260:BJ265"/>
    <mergeCell ref="BK260:BK265"/>
    <mergeCell ref="BF263:BF265"/>
    <mergeCell ref="BG263:BG265"/>
    <mergeCell ref="AT260:AT265"/>
    <mergeCell ref="AU260:AU265"/>
    <mergeCell ref="AV260:AV265"/>
    <mergeCell ref="AW260:AW265"/>
    <mergeCell ref="AX260:AX265"/>
    <mergeCell ref="AY260:AY265"/>
    <mergeCell ref="BI258:BI259"/>
    <mergeCell ref="BJ258:BJ259"/>
    <mergeCell ref="BK258:BK259"/>
    <mergeCell ref="O261:O262"/>
    <mergeCell ref="P261:P262"/>
    <mergeCell ref="Q261:Q262"/>
    <mergeCell ref="R261:R262"/>
    <mergeCell ref="S261:S262"/>
    <mergeCell ref="T261:T262"/>
    <mergeCell ref="AG261:AG262"/>
    <mergeCell ref="BD261:BD265"/>
    <mergeCell ref="BE261:BE265"/>
    <mergeCell ref="AA261:AA262"/>
    <mergeCell ref="AB261:AB262"/>
    <mergeCell ref="AC261:AC262"/>
    <mergeCell ref="AD261:AD262"/>
    <mergeCell ref="AE261:AE262"/>
    <mergeCell ref="AF261:AF262"/>
    <mergeCell ref="U261:U262"/>
    <mergeCell ref="V261:V262"/>
    <mergeCell ref="W261:W262"/>
    <mergeCell ref="I261:I262"/>
    <mergeCell ref="J261:J262"/>
    <mergeCell ref="K261:K262"/>
    <mergeCell ref="L261:L262"/>
    <mergeCell ref="M261:M262"/>
    <mergeCell ref="N261:N262"/>
    <mergeCell ref="B261:B262"/>
    <mergeCell ref="C261:C262"/>
    <mergeCell ref="D261:D262"/>
    <mergeCell ref="E261:E262"/>
    <mergeCell ref="F261:F262"/>
    <mergeCell ref="G261:G262"/>
    <mergeCell ref="Q263:Q264"/>
    <mergeCell ref="R263:R264"/>
    <mergeCell ref="S263:S264"/>
    <mergeCell ref="T263:T264"/>
    <mergeCell ref="I263:I264"/>
    <mergeCell ref="J263:J264"/>
    <mergeCell ref="K263:K264"/>
    <mergeCell ref="L263:L264"/>
    <mergeCell ref="M263:M264"/>
    <mergeCell ref="N263:N264"/>
    <mergeCell ref="B263:B264"/>
    <mergeCell ref="C263:C264"/>
    <mergeCell ref="D263:D264"/>
    <mergeCell ref="E263:E264"/>
    <mergeCell ref="F263:F264"/>
    <mergeCell ref="G263:G264"/>
    <mergeCell ref="H263:H264"/>
    <mergeCell ref="N265:N266"/>
    <mergeCell ref="O265:O266"/>
    <mergeCell ref="AR264:AR265"/>
    <mergeCell ref="AS264:AS265"/>
    <mergeCell ref="B265:B266"/>
    <mergeCell ref="C265:C266"/>
    <mergeCell ref="D265:D266"/>
    <mergeCell ref="E265:E266"/>
    <mergeCell ref="F265:F266"/>
    <mergeCell ref="G265:G266"/>
    <mergeCell ref="H265:H266"/>
    <mergeCell ref="I265:I266"/>
    <mergeCell ref="AG263:AG264"/>
    <mergeCell ref="AM263:AM264"/>
    <mergeCell ref="AN263:AN264"/>
    <mergeCell ref="AO263:AO264"/>
    <mergeCell ref="AP263:AP264"/>
    <mergeCell ref="AQ263:AQ264"/>
    <mergeCell ref="AA263:AA264"/>
    <mergeCell ref="AB263:AB264"/>
    <mergeCell ref="AC263:AC264"/>
    <mergeCell ref="AD263:AD264"/>
    <mergeCell ref="AE263:AE264"/>
    <mergeCell ref="AF263:AF264"/>
    <mergeCell ref="U263:U264"/>
    <mergeCell ref="V263:V264"/>
    <mergeCell ref="W263:W264"/>
    <mergeCell ref="X263:X264"/>
    <mergeCell ref="Y263:Y264"/>
    <mergeCell ref="Z263:Z264"/>
    <mergeCell ref="O263:O264"/>
    <mergeCell ref="P263:P264"/>
    <mergeCell ref="AW270:AW275"/>
    <mergeCell ref="AM265:AM266"/>
    <mergeCell ref="AN265:AN266"/>
    <mergeCell ref="AO265:AO266"/>
    <mergeCell ref="AP265:AP266"/>
    <mergeCell ref="AQ265:AQ266"/>
    <mergeCell ref="C268:AG268"/>
    <mergeCell ref="AH268:AL269"/>
    <mergeCell ref="AM268:AO269"/>
    <mergeCell ref="AP268:AQ269"/>
    <mergeCell ref="AB265:AB266"/>
    <mergeCell ref="AC265:AC266"/>
    <mergeCell ref="AD265:AD266"/>
    <mergeCell ref="AE265:AE266"/>
    <mergeCell ref="AF265:AF266"/>
    <mergeCell ref="AG265:AG266"/>
    <mergeCell ref="V265:V266"/>
    <mergeCell ref="W265:W266"/>
    <mergeCell ref="X265:X266"/>
    <mergeCell ref="Y265:Y266"/>
    <mergeCell ref="Z265:Z266"/>
    <mergeCell ref="AA265:AA266"/>
    <mergeCell ref="P265:P266"/>
    <mergeCell ref="Q265:Q266"/>
    <mergeCell ref="R265:R266"/>
    <mergeCell ref="S265:S266"/>
    <mergeCell ref="T265:T266"/>
    <mergeCell ref="U265:U266"/>
    <mergeCell ref="J265:J266"/>
    <mergeCell ref="K265:K266"/>
    <mergeCell ref="L265:L266"/>
    <mergeCell ref="M265:M266"/>
    <mergeCell ref="AQ273:AQ274"/>
    <mergeCell ref="AR274:AR275"/>
    <mergeCell ref="AS274:AS275"/>
    <mergeCell ref="AQ275:AQ276"/>
    <mergeCell ref="BF268:BF269"/>
    <mergeCell ref="BG268:BG269"/>
    <mergeCell ref="BI268:BI269"/>
    <mergeCell ref="BJ268:BJ269"/>
    <mergeCell ref="BK268:BK269"/>
    <mergeCell ref="AH270:AH271"/>
    <mergeCell ref="AI270:AI271"/>
    <mergeCell ref="AJ270:AJ271"/>
    <mergeCell ref="AK270:AK271"/>
    <mergeCell ref="AL270:AL271"/>
    <mergeCell ref="AX268:AX269"/>
    <mergeCell ref="AY268:AY269"/>
    <mergeCell ref="AZ268:AZ269"/>
    <mergeCell ref="BC268:BC269"/>
    <mergeCell ref="BD268:BD270"/>
    <mergeCell ref="BE268:BE270"/>
    <mergeCell ref="AX270:AX275"/>
    <mergeCell ref="AY270:AY275"/>
    <mergeCell ref="AZ270:AZ275"/>
    <mergeCell ref="BA270:BA275"/>
    <mergeCell ref="AR268:AR270"/>
    <mergeCell ref="AS268:AS270"/>
    <mergeCell ref="AT268:AT269"/>
    <mergeCell ref="AU268:AU269"/>
    <mergeCell ref="BJ270:BJ275"/>
    <mergeCell ref="BK270:BK275"/>
    <mergeCell ref="AV268:AV269"/>
    <mergeCell ref="AW268:AW269"/>
    <mergeCell ref="B271:B272"/>
    <mergeCell ref="C271:C272"/>
    <mergeCell ref="D271:D272"/>
    <mergeCell ref="E271:E272"/>
    <mergeCell ref="F271:F272"/>
    <mergeCell ref="G271:G272"/>
    <mergeCell ref="H271:H272"/>
    <mergeCell ref="I271:I272"/>
    <mergeCell ref="BB270:BB275"/>
    <mergeCell ref="BC270:BC275"/>
    <mergeCell ref="BF270:BF272"/>
    <mergeCell ref="BG270:BG272"/>
    <mergeCell ref="BH270:BH271"/>
    <mergeCell ref="BI270:BI271"/>
    <mergeCell ref="BD271:BD275"/>
    <mergeCell ref="BE271:BE275"/>
    <mergeCell ref="BF273:BF275"/>
    <mergeCell ref="BG273:BG275"/>
    <mergeCell ref="AM270:AM272"/>
    <mergeCell ref="AN270:AN272"/>
    <mergeCell ref="AP273:AP274"/>
    <mergeCell ref="Z273:Z274"/>
    <mergeCell ref="AA273:AA274"/>
    <mergeCell ref="AB273:AB274"/>
    <mergeCell ref="AC273:AC274"/>
    <mergeCell ref="AD273:AD274"/>
    <mergeCell ref="AE273:AE274"/>
    <mergeCell ref="T273:T274"/>
    <mergeCell ref="AU270:AU275"/>
    <mergeCell ref="AV270:AV275"/>
    <mergeCell ref="J271:J272"/>
    <mergeCell ref="K271:K272"/>
    <mergeCell ref="L271:L272"/>
    <mergeCell ref="M271:M272"/>
    <mergeCell ref="N271:N272"/>
    <mergeCell ref="O271:O272"/>
    <mergeCell ref="R275:R276"/>
    <mergeCell ref="S275:S276"/>
    <mergeCell ref="H275:H276"/>
    <mergeCell ref="I275:I276"/>
    <mergeCell ref="J275:J276"/>
    <mergeCell ref="K275:K276"/>
    <mergeCell ref="L275:L276"/>
    <mergeCell ref="M275:M276"/>
    <mergeCell ref="AO270:AO272"/>
    <mergeCell ref="AP270:AP272"/>
    <mergeCell ref="AQ270:AQ272"/>
    <mergeCell ref="AT270:AT275"/>
    <mergeCell ref="AB271:AB272"/>
    <mergeCell ref="AC271:AC272"/>
    <mergeCell ref="AD271:AD272"/>
    <mergeCell ref="AE271:AE272"/>
    <mergeCell ref="AF271:AF272"/>
    <mergeCell ref="AG271:AG272"/>
    <mergeCell ref="V271:V272"/>
    <mergeCell ref="W271:W272"/>
    <mergeCell ref="X271:X272"/>
    <mergeCell ref="Y271:Y272"/>
    <mergeCell ref="Z271:Z272"/>
    <mergeCell ref="AA271:AA272"/>
    <mergeCell ref="P271:P272"/>
    <mergeCell ref="Q271:Q272"/>
    <mergeCell ref="R271:R272"/>
    <mergeCell ref="S271:S272"/>
    <mergeCell ref="T271:T272"/>
    <mergeCell ref="U271:U272"/>
    <mergeCell ref="AN273:AN274"/>
    <mergeCell ref="AO273:AO274"/>
    <mergeCell ref="B275:B276"/>
    <mergeCell ref="C275:C276"/>
    <mergeCell ref="D275:D276"/>
    <mergeCell ref="E275:E276"/>
    <mergeCell ref="F275:F276"/>
    <mergeCell ref="G275:G276"/>
    <mergeCell ref="AF273:AF274"/>
    <mergeCell ref="AG273:AG274"/>
    <mergeCell ref="AM273:AM274"/>
    <mergeCell ref="H273:H274"/>
    <mergeCell ref="I273:I274"/>
    <mergeCell ref="J273:J274"/>
    <mergeCell ref="K273:K274"/>
    <mergeCell ref="L273:L274"/>
    <mergeCell ref="M273:M274"/>
    <mergeCell ref="B273:B274"/>
    <mergeCell ref="C273:C274"/>
    <mergeCell ref="D273:D274"/>
    <mergeCell ref="E273:E274"/>
    <mergeCell ref="F273:F274"/>
    <mergeCell ref="G273:G274"/>
    <mergeCell ref="U273:U274"/>
    <mergeCell ref="V273:V274"/>
    <mergeCell ref="W273:W274"/>
    <mergeCell ref="X273:X274"/>
    <mergeCell ref="Y273:Y274"/>
    <mergeCell ref="N273:N274"/>
    <mergeCell ref="O273:O274"/>
    <mergeCell ref="P273:P274"/>
    <mergeCell ref="Q273:Q274"/>
    <mergeCell ref="R273:R274"/>
    <mergeCell ref="S273:S274"/>
    <mergeCell ref="C278:AG278"/>
    <mergeCell ref="AH278:AL279"/>
    <mergeCell ref="AM278:AO279"/>
    <mergeCell ref="AP278:AQ279"/>
    <mergeCell ref="AR278:AR280"/>
    <mergeCell ref="AS278:AS280"/>
    <mergeCell ref="AO280:AO282"/>
    <mergeCell ref="AP280:AP282"/>
    <mergeCell ref="AQ280:AQ282"/>
    <mergeCell ref="H281:H282"/>
    <mergeCell ref="AF275:AF276"/>
    <mergeCell ref="AG275:AG276"/>
    <mergeCell ref="AM275:AM276"/>
    <mergeCell ref="AN275:AN276"/>
    <mergeCell ref="AO275:AO276"/>
    <mergeCell ref="AP275:AP276"/>
    <mergeCell ref="Z275:Z276"/>
    <mergeCell ref="AA275:AA276"/>
    <mergeCell ref="AB275:AB276"/>
    <mergeCell ref="AC275:AC276"/>
    <mergeCell ref="AD275:AD276"/>
    <mergeCell ref="AE275:AE276"/>
    <mergeCell ref="T275:T276"/>
    <mergeCell ref="U275:U276"/>
    <mergeCell ref="V275:V276"/>
    <mergeCell ref="W275:W276"/>
    <mergeCell ref="X275:X276"/>
    <mergeCell ref="Y275:Y276"/>
    <mergeCell ref="N275:N276"/>
    <mergeCell ref="O275:O276"/>
    <mergeCell ref="P275:P276"/>
    <mergeCell ref="Q275:Q276"/>
    <mergeCell ref="AH280:AH281"/>
    <mergeCell ref="AI280:AI281"/>
    <mergeCell ref="AJ280:AJ281"/>
    <mergeCell ref="AK280:AK281"/>
    <mergeCell ref="AL280:AL281"/>
    <mergeCell ref="AM280:AM282"/>
    <mergeCell ref="AN280:AN282"/>
    <mergeCell ref="AZ278:AZ279"/>
    <mergeCell ref="BC278:BC279"/>
    <mergeCell ref="BD278:BD280"/>
    <mergeCell ref="BE278:BE280"/>
    <mergeCell ref="BF278:BF279"/>
    <mergeCell ref="BG278:BG279"/>
    <mergeCell ref="AZ280:AZ285"/>
    <mergeCell ref="BA280:BA285"/>
    <mergeCell ref="BB280:BB285"/>
    <mergeCell ref="BC280:BC285"/>
    <mergeCell ref="AT278:AT279"/>
    <mergeCell ref="AU278:AU279"/>
    <mergeCell ref="AV278:AV279"/>
    <mergeCell ref="AW278:AW279"/>
    <mergeCell ref="AX278:AX279"/>
    <mergeCell ref="AY278:AY279"/>
    <mergeCell ref="BF280:BF282"/>
    <mergeCell ref="BG280:BG282"/>
    <mergeCell ref="W281:W282"/>
    <mergeCell ref="X281:X282"/>
    <mergeCell ref="Y281:Y282"/>
    <mergeCell ref="BH280:BH281"/>
    <mergeCell ref="BI280:BI281"/>
    <mergeCell ref="BJ280:BJ285"/>
    <mergeCell ref="BK280:BK285"/>
    <mergeCell ref="BF283:BF285"/>
    <mergeCell ref="BG283:BG285"/>
    <mergeCell ref="AT280:AT285"/>
    <mergeCell ref="AU280:AU285"/>
    <mergeCell ref="AV280:AV285"/>
    <mergeCell ref="AW280:AW285"/>
    <mergeCell ref="AX280:AX285"/>
    <mergeCell ref="AY280:AY285"/>
    <mergeCell ref="BI278:BI279"/>
    <mergeCell ref="BJ278:BJ279"/>
    <mergeCell ref="BK278:BK279"/>
    <mergeCell ref="O281:O282"/>
    <mergeCell ref="P281:P282"/>
    <mergeCell ref="Q281:Q282"/>
    <mergeCell ref="R281:R282"/>
    <mergeCell ref="S281:S282"/>
    <mergeCell ref="T281:T282"/>
    <mergeCell ref="AG281:AG282"/>
    <mergeCell ref="BD281:BD285"/>
    <mergeCell ref="BE281:BE285"/>
    <mergeCell ref="AA281:AA282"/>
    <mergeCell ref="AB281:AB282"/>
    <mergeCell ref="AC281:AC282"/>
    <mergeCell ref="AD281:AD282"/>
    <mergeCell ref="AE281:AE282"/>
    <mergeCell ref="AF281:AF282"/>
    <mergeCell ref="U281:U282"/>
    <mergeCell ref="V281:V282"/>
    <mergeCell ref="I281:I282"/>
    <mergeCell ref="J281:J282"/>
    <mergeCell ref="K281:K282"/>
    <mergeCell ref="L281:L282"/>
    <mergeCell ref="M281:M282"/>
    <mergeCell ref="N281:N282"/>
    <mergeCell ref="B281:B282"/>
    <mergeCell ref="C281:C282"/>
    <mergeCell ref="D281:D282"/>
    <mergeCell ref="E281:E282"/>
    <mergeCell ref="F281:F282"/>
    <mergeCell ref="G281:G282"/>
    <mergeCell ref="Q283:Q284"/>
    <mergeCell ref="R283:R284"/>
    <mergeCell ref="S283:S284"/>
    <mergeCell ref="T283:T284"/>
    <mergeCell ref="I283:I284"/>
    <mergeCell ref="J283:J284"/>
    <mergeCell ref="K283:K284"/>
    <mergeCell ref="L283:L284"/>
    <mergeCell ref="M283:M284"/>
    <mergeCell ref="N283:N284"/>
    <mergeCell ref="B283:B284"/>
    <mergeCell ref="C283:C284"/>
    <mergeCell ref="D283:D284"/>
    <mergeCell ref="E283:E284"/>
    <mergeCell ref="F283:F284"/>
    <mergeCell ref="G283:G284"/>
    <mergeCell ref="H283:H284"/>
    <mergeCell ref="P283:P284"/>
    <mergeCell ref="Z281:Z282"/>
    <mergeCell ref="N285:N286"/>
    <mergeCell ref="O285:O286"/>
    <mergeCell ref="AR284:AR285"/>
    <mergeCell ref="AS284:AS285"/>
    <mergeCell ref="B285:B286"/>
    <mergeCell ref="C285:C286"/>
    <mergeCell ref="D285:D286"/>
    <mergeCell ref="E285:E286"/>
    <mergeCell ref="F285:F286"/>
    <mergeCell ref="G285:G286"/>
    <mergeCell ref="H285:H286"/>
    <mergeCell ref="I285:I286"/>
    <mergeCell ref="AG283:AG284"/>
    <mergeCell ref="AM283:AM284"/>
    <mergeCell ref="AN283:AN284"/>
    <mergeCell ref="AO283:AO284"/>
    <mergeCell ref="AP283:AP284"/>
    <mergeCell ref="AQ283:AQ284"/>
    <mergeCell ref="AA283:AA284"/>
    <mergeCell ref="AB283:AB284"/>
    <mergeCell ref="AC283:AC284"/>
    <mergeCell ref="AD283:AD284"/>
    <mergeCell ref="AE283:AE284"/>
    <mergeCell ref="AF283:AF284"/>
    <mergeCell ref="U283:U284"/>
    <mergeCell ref="V283:V284"/>
    <mergeCell ref="W283:W284"/>
    <mergeCell ref="X283:X284"/>
    <mergeCell ref="Y283:Y284"/>
    <mergeCell ref="Z283:Z284"/>
    <mergeCell ref="O283:O284"/>
    <mergeCell ref="AW290:AW295"/>
    <mergeCell ref="AM285:AM286"/>
    <mergeCell ref="AN285:AN286"/>
    <mergeCell ref="AO285:AO286"/>
    <mergeCell ref="AP285:AP286"/>
    <mergeCell ref="AQ285:AQ286"/>
    <mergeCell ref="C288:AG288"/>
    <mergeCell ref="AH288:AL289"/>
    <mergeCell ref="AM288:AO289"/>
    <mergeCell ref="AP288:AQ289"/>
    <mergeCell ref="AB285:AB286"/>
    <mergeCell ref="AC285:AC286"/>
    <mergeCell ref="AD285:AD286"/>
    <mergeCell ref="AE285:AE286"/>
    <mergeCell ref="AF285:AF286"/>
    <mergeCell ref="AG285:AG286"/>
    <mergeCell ref="V285:V286"/>
    <mergeCell ref="W285:W286"/>
    <mergeCell ref="X285:X286"/>
    <mergeCell ref="Y285:Y286"/>
    <mergeCell ref="Z285:Z286"/>
    <mergeCell ref="AA285:AA286"/>
    <mergeCell ref="P285:P286"/>
    <mergeCell ref="Q285:Q286"/>
    <mergeCell ref="R285:R286"/>
    <mergeCell ref="S285:S286"/>
    <mergeCell ref="T285:T286"/>
    <mergeCell ref="U285:U286"/>
    <mergeCell ref="J285:J286"/>
    <mergeCell ref="K285:K286"/>
    <mergeCell ref="L285:L286"/>
    <mergeCell ref="M285:M286"/>
    <mergeCell ref="AQ293:AQ294"/>
    <mergeCell ref="AR294:AR295"/>
    <mergeCell ref="AS294:AS295"/>
    <mergeCell ref="AQ295:AQ296"/>
    <mergeCell ref="BF288:BF289"/>
    <mergeCell ref="BG288:BG289"/>
    <mergeCell ref="BI288:BI289"/>
    <mergeCell ref="BJ288:BJ289"/>
    <mergeCell ref="BK288:BK289"/>
    <mergeCell ref="AH290:AH291"/>
    <mergeCell ref="AI290:AI291"/>
    <mergeCell ref="AJ290:AJ291"/>
    <mergeCell ref="AK290:AK291"/>
    <mergeCell ref="AL290:AL291"/>
    <mergeCell ref="AX288:AX289"/>
    <mergeCell ref="AY288:AY289"/>
    <mergeCell ref="AZ288:AZ289"/>
    <mergeCell ref="BC288:BC289"/>
    <mergeCell ref="BD288:BD290"/>
    <mergeCell ref="BE288:BE290"/>
    <mergeCell ref="AX290:AX295"/>
    <mergeCell ref="AY290:AY295"/>
    <mergeCell ref="AZ290:AZ295"/>
    <mergeCell ref="BA290:BA295"/>
    <mergeCell ref="AR288:AR290"/>
    <mergeCell ref="AS288:AS290"/>
    <mergeCell ref="AT288:AT289"/>
    <mergeCell ref="AU288:AU289"/>
    <mergeCell ref="BJ290:BJ295"/>
    <mergeCell ref="BK290:BK295"/>
    <mergeCell ref="AV288:AV289"/>
    <mergeCell ref="AW288:AW289"/>
    <mergeCell ref="B291:B292"/>
    <mergeCell ref="C291:C292"/>
    <mergeCell ref="D291:D292"/>
    <mergeCell ref="E291:E292"/>
    <mergeCell ref="F291:F292"/>
    <mergeCell ref="G291:G292"/>
    <mergeCell ref="H291:H292"/>
    <mergeCell ref="I291:I292"/>
    <mergeCell ref="BB290:BB295"/>
    <mergeCell ref="BC290:BC295"/>
    <mergeCell ref="BF290:BF292"/>
    <mergeCell ref="BG290:BG292"/>
    <mergeCell ref="BH290:BH291"/>
    <mergeCell ref="BI290:BI291"/>
    <mergeCell ref="BD291:BD295"/>
    <mergeCell ref="BE291:BE295"/>
    <mergeCell ref="BF293:BF295"/>
    <mergeCell ref="BG293:BG295"/>
    <mergeCell ref="AM290:AM292"/>
    <mergeCell ref="AN290:AN292"/>
    <mergeCell ref="AP293:AP294"/>
    <mergeCell ref="Z293:Z294"/>
    <mergeCell ref="AA293:AA294"/>
    <mergeCell ref="AB293:AB294"/>
    <mergeCell ref="AC293:AC294"/>
    <mergeCell ref="AD293:AD294"/>
    <mergeCell ref="AE293:AE294"/>
    <mergeCell ref="T293:T294"/>
    <mergeCell ref="AU290:AU295"/>
    <mergeCell ref="AV290:AV295"/>
    <mergeCell ref="J291:J292"/>
    <mergeCell ref="K291:K292"/>
    <mergeCell ref="L291:L292"/>
    <mergeCell ref="M291:M292"/>
    <mergeCell ref="N291:N292"/>
    <mergeCell ref="O291:O292"/>
    <mergeCell ref="R295:R296"/>
    <mergeCell ref="S295:S296"/>
    <mergeCell ref="H295:H296"/>
    <mergeCell ref="I295:I296"/>
    <mergeCell ref="J295:J296"/>
    <mergeCell ref="K295:K296"/>
    <mergeCell ref="L295:L296"/>
    <mergeCell ref="M295:M296"/>
    <mergeCell ref="AO290:AO292"/>
    <mergeCell ref="AP290:AP292"/>
    <mergeCell ref="AQ290:AQ292"/>
    <mergeCell ref="AT290:AT295"/>
    <mergeCell ref="AB291:AB292"/>
    <mergeCell ref="AC291:AC292"/>
    <mergeCell ref="AD291:AD292"/>
    <mergeCell ref="AE291:AE292"/>
    <mergeCell ref="AF291:AF292"/>
    <mergeCell ref="AG291:AG292"/>
    <mergeCell ref="V291:V292"/>
    <mergeCell ref="W291:W292"/>
    <mergeCell ref="X291:X292"/>
    <mergeCell ref="Y291:Y292"/>
    <mergeCell ref="Z291:Z292"/>
    <mergeCell ref="AA291:AA292"/>
    <mergeCell ref="P291:P292"/>
    <mergeCell ref="Q291:Q292"/>
    <mergeCell ref="R291:R292"/>
    <mergeCell ref="S291:S292"/>
    <mergeCell ref="T291:T292"/>
    <mergeCell ref="U291:U292"/>
    <mergeCell ref="AN293:AN294"/>
    <mergeCell ref="AO293:AO294"/>
    <mergeCell ref="B295:B296"/>
    <mergeCell ref="C295:C296"/>
    <mergeCell ref="D295:D296"/>
    <mergeCell ref="E295:E296"/>
    <mergeCell ref="F295:F296"/>
    <mergeCell ref="G295:G296"/>
    <mergeCell ref="AF293:AF294"/>
    <mergeCell ref="AG293:AG294"/>
    <mergeCell ref="AM293:AM294"/>
    <mergeCell ref="H293:H294"/>
    <mergeCell ref="I293:I294"/>
    <mergeCell ref="J293:J294"/>
    <mergeCell ref="K293:K294"/>
    <mergeCell ref="L293:L294"/>
    <mergeCell ref="M293:M294"/>
    <mergeCell ref="B293:B294"/>
    <mergeCell ref="C293:C294"/>
    <mergeCell ref="D293:D294"/>
    <mergeCell ref="E293:E294"/>
    <mergeCell ref="F293:F294"/>
    <mergeCell ref="G293:G294"/>
    <mergeCell ref="U293:U294"/>
    <mergeCell ref="V293:V294"/>
    <mergeCell ref="W293:W294"/>
    <mergeCell ref="X293:X294"/>
    <mergeCell ref="Y293:Y294"/>
    <mergeCell ref="N293:N294"/>
    <mergeCell ref="O293:O294"/>
    <mergeCell ref="P293:P294"/>
    <mergeCell ref="Q293:Q294"/>
    <mergeCell ref="R293:R294"/>
    <mergeCell ref="S293:S294"/>
    <mergeCell ref="C298:AG298"/>
    <mergeCell ref="AH298:AL299"/>
    <mergeCell ref="AM298:AO299"/>
    <mergeCell ref="AP298:AQ299"/>
    <mergeCell ref="AR298:AR300"/>
    <mergeCell ref="AS298:AS300"/>
    <mergeCell ref="AO300:AO302"/>
    <mergeCell ref="AP300:AP302"/>
    <mergeCell ref="AQ300:AQ302"/>
    <mergeCell ref="H301:H302"/>
    <mergeCell ref="AF295:AF296"/>
    <mergeCell ref="AG295:AG296"/>
    <mergeCell ref="AM295:AM296"/>
    <mergeCell ref="AN295:AN296"/>
    <mergeCell ref="AO295:AO296"/>
    <mergeCell ref="AP295:AP296"/>
    <mergeCell ref="Z295:Z296"/>
    <mergeCell ref="AA295:AA296"/>
    <mergeCell ref="AB295:AB296"/>
    <mergeCell ref="AC295:AC296"/>
    <mergeCell ref="AD295:AD296"/>
    <mergeCell ref="AE295:AE296"/>
    <mergeCell ref="T295:T296"/>
    <mergeCell ref="U295:U296"/>
    <mergeCell ref="V295:V296"/>
    <mergeCell ref="W295:W296"/>
    <mergeCell ref="X295:X296"/>
    <mergeCell ref="Y295:Y296"/>
    <mergeCell ref="N295:N296"/>
    <mergeCell ref="O295:O296"/>
    <mergeCell ref="P295:P296"/>
    <mergeCell ref="Q295:Q296"/>
    <mergeCell ref="AH300:AH301"/>
    <mergeCell ref="AI300:AI301"/>
    <mergeCell ref="AJ300:AJ301"/>
    <mergeCell ref="AK300:AK301"/>
    <mergeCell ref="AL300:AL301"/>
    <mergeCell ref="AM300:AM302"/>
    <mergeCell ref="AN300:AN302"/>
    <mergeCell ref="AZ298:AZ299"/>
    <mergeCell ref="BC298:BC299"/>
    <mergeCell ref="BD298:BD300"/>
    <mergeCell ref="BE298:BE300"/>
    <mergeCell ref="BF298:BF299"/>
    <mergeCell ref="BG298:BG299"/>
    <mergeCell ref="AZ300:AZ305"/>
    <mergeCell ref="BA300:BA305"/>
    <mergeCell ref="BB300:BB305"/>
    <mergeCell ref="BC300:BC305"/>
    <mergeCell ref="AT298:AT299"/>
    <mergeCell ref="AU298:AU299"/>
    <mergeCell ref="AV298:AV299"/>
    <mergeCell ref="AW298:AW299"/>
    <mergeCell ref="AX298:AX299"/>
    <mergeCell ref="AY298:AY299"/>
    <mergeCell ref="BF300:BF302"/>
    <mergeCell ref="BG300:BG302"/>
    <mergeCell ref="W301:W302"/>
    <mergeCell ref="X301:X302"/>
    <mergeCell ref="Y301:Y302"/>
    <mergeCell ref="BH300:BH301"/>
    <mergeCell ref="BI300:BI301"/>
    <mergeCell ref="BJ300:BJ305"/>
    <mergeCell ref="BK300:BK305"/>
    <mergeCell ref="BF303:BF305"/>
    <mergeCell ref="BG303:BG305"/>
    <mergeCell ref="AT300:AT305"/>
    <mergeCell ref="AU300:AU305"/>
    <mergeCell ref="AV300:AV305"/>
    <mergeCell ref="AW300:AW305"/>
    <mergeCell ref="AX300:AX305"/>
    <mergeCell ref="AY300:AY305"/>
    <mergeCell ref="BI298:BI299"/>
    <mergeCell ref="BJ298:BJ299"/>
    <mergeCell ref="BK298:BK299"/>
    <mergeCell ref="O301:O302"/>
    <mergeCell ref="P301:P302"/>
    <mergeCell ref="Q301:Q302"/>
    <mergeCell ref="R301:R302"/>
    <mergeCell ref="S301:S302"/>
    <mergeCell ref="T301:T302"/>
    <mergeCell ref="AG301:AG302"/>
    <mergeCell ref="BD301:BD305"/>
    <mergeCell ref="BE301:BE305"/>
    <mergeCell ref="AA301:AA302"/>
    <mergeCell ref="AB301:AB302"/>
    <mergeCell ref="AC301:AC302"/>
    <mergeCell ref="AD301:AD302"/>
    <mergeCell ref="AE301:AE302"/>
    <mergeCell ref="AF301:AF302"/>
    <mergeCell ref="U301:U302"/>
    <mergeCell ref="V301:V302"/>
    <mergeCell ref="I301:I302"/>
    <mergeCell ref="J301:J302"/>
    <mergeCell ref="K301:K302"/>
    <mergeCell ref="L301:L302"/>
    <mergeCell ref="M301:M302"/>
    <mergeCell ref="N301:N302"/>
    <mergeCell ref="B301:B302"/>
    <mergeCell ref="C301:C302"/>
    <mergeCell ref="D301:D302"/>
    <mergeCell ref="E301:E302"/>
    <mergeCell ref="F301:F302"/>
    <mergeCell ref="G301:G302"/>
    <mergeCell ref="Q303:Q304"/>
    <mergeCell ref="R303:R304"/>
    <mergeCell ref="S303:S304"/>
    <mergeCell ref="T303:T304"/>
    <mergeCell ref="I303:I304"/>
    <mergeCell ref="J303:J304"/>
    <mergeCell ref="K303:K304"/>
    <mergeCell ref="L303:L304"/>
    <mergeCell ref="M303:M304"/>
    <mergeCell ref="N303:N304"/>
    <mergeCell ref="B303:B304"/>
    <mergeCell ref="C303:C304"/>
    <mergeCell ref="D303:D304"/>
    <mergeCell ref="E303:E304"/>
    <mergeCell ref="F303:F304"/>
    <mergeCell ref="G303:G304"/>
    <mergeCell ref="H303:H304"/>
    <mergeCell ref="P303:P304"/>
    <mergeCell ref="Z301:Z302"/>
    <mergeCell ref="N305:N306"/>
    <mergeCell ref="O305:O306"/>
    <mergeCell ref="AR304:AR305"/>
    <mergeCell ref="AS304:AS305"/>
    <mergeCell ref="B305:B306"/>
    <mergeCell ref="C305:C306"/>
    <mergeCell ref="D305:D306"/>
    <mergeCell ref="E305:E306"/>
    <mergeCell ref="F305:F306"/>
    <mergeCell ref="G305:G306"/>
    <mergeCell ref="H305:H306"/>
    <mergeCell ref="I305:I306"/>
    <mergeCell ref="AG303:AG304"/>
    <mergeCell ref="AM303:AM304"/>
    <mergeCell ref="AN303:AN304"/>
    <mergeCell ref="AO303:AO304"/>
    <mergeCell ref="AP303:AP304"/>
    <mergeCell ref="AQ303:AQ304"/>
    <mergeCell ref="AA303:AA304"/>
    <mergeCell ref="AB303:AB304"/>
    <mergeCell ref="AC303:AC304"/>
    <mergeCell ref="AD303:AD304"/>
    <mergeCell ref="AE303:AE304"/>
    <mergeCell ref="AF303:AF304"/>
    <mergeCell ref="U303:U304"/>
    <mergeCell ref="V303:V304"/>
    <mergeCell ref="W303:W304"/>
    <mergeCell ref="X303:X304"/>
    <mergeCell ref="Y303:Y304"/>
    <mergeCell ref="Z303:Z304"/>
    <mergeCell ref="O303:O304"/>
    <mergeCell ref="AW310:AW315"/>
    <mergeCell ref="AM305:AM306"/>
    <mergeCell ref="AN305:AN306"/>
    <mergeCell ref="AO305:AO306"/>
    <mergeCell ref="AP305:AP306"/>
    <mergeCell ref="AQ305:AQ306"/>
    <mergeCell ref="C308:AG308"/>
    <mergeCell ref="AH308:AL309"/>
    <mergeCell ref="AM308:AO309"/>
    <mergeCell ref="AP308:AQ309"/>
    <mergeCell ref="AB305:AB306"/>
    <mergeCell ref="AC305:AC306"/>
    <mergeCell ref="AD305:AD306"/>
    <mergeCell ref="AE305:AE306"/>
    <mergeCell ref="AF305:AF306"/>
    <mergeCell ref="AG305:AG306"/>
    <mergeCell ref="V305:V306"/>
    <mergeCell ref="W305:W306"/>
    <mergeCell ref="X305:X306"/>
    <mergeCell ref="Y305:Y306"/>
    <mergeCell ref="Z305:Z306"/>
    <mergeCell ref="AA305:AA306"/>
    <mergeCell ref="P305:P306"/>
    <mergeCell ref="Q305:Q306"/>
    <mergeCell ref="R305:R306"/>
    <mergeCell ref="S305:S306"/>
    <mergeCell ref="T305:T306"/>
    <mergeCell ref="U305:U306"/>
    <mergeCell ref="J305:J306"/>
    <mergeCell ref="K305:K306"/>
    <mergeCell ref="L305:L306"/>
    <mergeCell ref="M305:M306"/>
    <mergeCell ref="AQ313:AQ314"/>
    <mergeCell ref="AR314:AR315"/>
    <mergeCell ref="AS314:AS315"/>
    <mergeCell ref="AQ315:AQ316"/>
    <mergeCell ref="BF308:BF309"/>
    <mergeCell ref="BG308:BG309"/>
    <mergeCell ref="BI308:BI309"/>
    <mergeCell ref="BJ308:BJ309"/>
    <mergeCell ref="BK308:BK309"/>
    <mergeCell ref="AH310:AH311"/>
    <mergeCell ref="AI310:AI311"/>
    <mergeCell ref="AJ310:AJ311"/>
    <mergeCell ref="AK310:AK311"/>
    <mergeCell ref="AL310:AL311"/>
    <mergeCell ref="AX308:AX309"/>
    <mergeCell ref="AY308:AY309"/>
    <mergeCell ref="AZ308:AZ309"/>
    <mergeCell ref="BC308:BC309"/>
    <mergeCell ref="BD308:BD310"/>
    <mergeCell ref="BE308:BE310"/>
    <mergeCell ref="AX310:AX315"/>
    <mergeCell ref="AY310:AY315"/>
    <mergeCell ref="AZ310:AZ315"/>
    <mergeCell ref="BA310:BA315"/>
    <mergeCell ref="AR308:AR310"/>
    <mergeCell ref="AS308:AS310"/>
    <mergeCell ref="AT308:AT309"/>
    <mergeCell ref="AU308:AU309"/>
    <mergeCell ref="BJ310:BJ315"/>
    <mergeCell ref="BK310:BK315"/>
    <mergeCell ref="AV308:AV309"/>
    <mergeCell ref="AW308:AW309"/>
    <mergeCell ref="B311:B312"/>
    <mergeCell ref="C311:C312"/>
    <mergeCell ref="D311:D312"/>
    <mergeCell ref="E311:E312"/>
    <mergeCell ref="F311:F312"/>
    <mergeCell ref="G311:G312"/>
    <mergeCell ref="H311:H312"/>
    <mergeCell ref="I311:I312"/>
    <mergeCell ref="BB310:BB315"/>
    <mergeCell ref="BC310:BC315"/>
    <mergeCell ref="BF310:BF312"/>
    <mergeCell ref="BG310:BG312"/>
    <mergeCell ref="BH310:BH311"/>
    <mergeCell ref="BI310:BI311"/>
    <mergeCell ref="BD311:BD315"/>
    <mergeCell ref="BE311:BE315"/>
    <mergeCell ref="BF313:BF315"/>
    <mergeCell ref="BG313:BG315"/>
    <mergeCell ref="AM310:AM312"/>
    <mergeCell ref="AN310:AN312"/>
    <mergeCell ref="AP313:AP314"/>
    <mergeCell ref="Z313:Z314"/>
    <mergeCell ref="AA313:AA314"/>
    <mergeCell ref="AB313:AB314"/>
    <mergeCell ref="AC313:AC314"/>
    <mergeCell ref="AD313:AD314"/>
    <mergeCell ref="AE313:AE314"/>
    <mergeCell ref="T313:T314"/>
    <mergeCell ref="AU310:AU315"/>
    <mergeCell ref="AV310:AV315"/>
    <mergeCell ref="J311:J312"/>
    <mergeCell ref="K311:K312"/>
    <mergeCell ref="L311:L312"/>
    <mergeCell ref="M311:M312"/>
    <mergeCell ref="N311:N312"/>
    <mergeCell ref="O311:O312"/>
    <mergeCell ref="R315:R316"/>
    <mergeCell ref="S315:S316"/>
    <mergeCell ref="H315:H316"/>
    <mergeCell ref="I315:I316"/>
    <mergeCell ref="J315:J316"/>
    <mergeCell ref="K315:K316"/>
    <mergeCell ref="L315:L316"/>
    <mergeCell ref="M315:M316"/>
    <mergeCell ref="AO310:AO312"/>
    <mergeCell ref="AP310:AP312"/>
    <mergeCell ref="AQ310:AQ312"/>
    <mergeCell ref="AT310:AT315"/>
    <mergeCell ref="AB311:AB312"/>
    <mergeCell ref="AC311:AC312"/>
    <mergeCell ref="AD311:AD312"/>
    <mergeCell ref="AE311:AE312"/>
    <mergeCell ref="AF311:AF312"/>
    <mergeCell ref="AG311:AG312"/>
    <mergeCell ref="V311:V312"/>
    <mergeCell ref="W311:W312"/>
    <mergeCell ref="X311:X312"/>
    <mergeCell ref="Y311:Y312"/>
    <mergeCell ref="Z311:Z312"/>
    <mergeCell ref="AA311:AA312"/>
    <mergeCell ref="P311:P312"/>
    <mergeCell ref="Q311:Q312"/>
    <mergeCell ref="R311:R312"/>
    <mergeCell ref="S311:S312"/>
    <mergeCell ref="T311:T312"/>
    <mergeCell ref="U311:U312"/>
    <mergeCell ref="AN313:AN314"/>
    <mergeCell ref="AO313:AO314"/>
    <mergeCell ref="B315:B316"/>
    <mergeCell ref="C315:C316"/>
    <mergeCell ref="D315:D316"/>
    <mergeCell ref="E315:E316"/>
    <mergeCell ref="F315:F316"/>
    <mergeCell ref="G315:G316"/>
    <mergeCell ref="AF313:AF314"/>
    <mergeCell ref="AG313:AG314"/>
    <mergeCell ref="AM313:AM314"/>
    <mergeCell ref="H313:H314"/>
    <mergeCell ref="I313:I314"/>
    <mergeCell ref="J313:J314"/>
    <mergeCell ref="K313:K314"/>
    <mergeCell ref="L313:L314"/>
    <mergeCell ref="M313:M314"/>
    <mergeCell ref="B313:B314"/>
    <mergeCell ref="C313:C314"/>
    <mergeCell ref="D313:D314"/>
    <mergeCell ref="E313:E314"/>
    <mergeCell ref="F313:F314"/>
    <mergeCell ref="G313:G314"/>
    <mergeCell ref="U313:U314"/>
    <mergeCell ref="V313:V314"/>
    <mergeCell ref="W313:W314"/>
    <mergeCell ref="X313:X314"/>
    <mergeCell ref="Y313:Y314"/>
    <mergeCell ref="N313:N314"/>
    <mergeCell ref="O313:O314"/>
    <mergeCell ref="P313:P314"/>
    <mergeCell ref="Q313:Q314"/>
    <mergeCell ref="R313:R314"/>
    <mergeCell ref="S313:S314"/>
    <mergeCell ref="C318:AG318"/>
    <mergeCell ref="AH318:AL319"/>
    <mergeCell ref="AM318:AO319"/>
    <mergeCell ref="AP318:AQ319"/>
    <mergeCell ref="AR318:AR320"/>
    <mergeCell ref="AS318:AS320"/>
    <mergeCell ref="AO320:AO322"/>
    <mergeCell ref="AP320:AP322"/>
    <mergeCell ref="AQ320:AQ322"/>
    <mergeCell ref="H321:H322"/>
    <mergeCell ref="AF315:AF316"/>
    <mergeCell ref="AG315:AG316"/>
    <mergeCell ref="AM315:AM316"/>
    <mergeCell ref="AN315:AN316"/>
    <mergeCell ref="AO315:AO316"/>
    <mergeCell ref="AP315:AP316"/>
    <mergeCell ref="Z315:Z316"/>
    <mergeCell ref="AA315:AA316"/>
    <mergeCell ref="AB315:AB316"/>
    <mergeCell ref="AC315:AC316"/>
    <mergeCell ref="AD315:AD316"/>
    <mergeCell ref="AE315:AE316"/>
    <mergeCell ref="T315:T316"/>
    <mergeCell ref="U315:U316"/>
    <mergeCell ref="V315:V316"/>
    <mergeCell ref="W315:W316"/>
    <mergeCell ref="X315:X316"/>
    <mergeCell ref="Y315:Y316"/>
    <mergeCell ref="N315:N316"/>
    <mergeCell ref="O315:O316"/>
    <mergeCell ref="P315:P316"/>
    <mergeCell ref="Q315:Q316"/>
    <mergeCell ref="AH320:AH321"/>
    <mergeCell ref="AI320:AI321"/>
    <mergeCell ref="AJ320:AJ321"/>
    <mergeCell ref="AK320:AK321"/>
    <mergeCell ref="AL320:AL321"/>
    <mergeCell ref="AM320:AM322"/>
    <mergeCell ref="AN320:AN322"/>
    <mergeCell ref="AZ318:AZ319"/>
    <mergeCell ref="BC318:BC319"/>
    <mergeCell ref="BD318:BD320"/>
    <mergeCell ref="BE318:BE320"/>
    <mergeCell ref="BF318:BF319"/>
    <mergeCell ref="BG318:BG319"/>
    <mergeCell ref="AZ320:AZ325"/>
    <mergeCell ref="BA320:BA325"/>
    <mergeCell ref="BB320:BB325"/>
    <mergeCell ref="BC320:BC325"/>
    <mergeCell ref="AT318:AT319"/>
    <mergeCell ref="AU318:AU319"/>
    <mergeCell ref="AV318:AV319"/>
    <mergeCell ref="AW318:AW319"/>
    <mergeCell ref="AX318:AX319"/>
    <mergeCell ref="AY318:AY319"/>
    <mergeCell ref="BF320:BF322"/>
    <mergeCell ref="BG320:BG322"/>
    <mergeCell ref="X321:X322"/>
    <mergeCell ref="Y321:Y322"/>
    <mergeCell ref="Z321:Z322"/>
    <mergeCell ref="BH320:BH321"/>
    <mergeCell ref="BI320:BI321"/>
    <mergeCell ref="BJ320:BJ325"/>
    <mergeCell ref="BK320:BK325"/>
    <mergeCell ref="BF323:BF325"/>
    <mergeCell ref="BG323:BG325"/>
    <mergeCell ref="AT320:AT325"/>
    <mergeCell ref="AU320:AU325"/>
    <mergeCell ref="AV320:AV325"/>
    <mergeCell ref="AW320:AW325"/>
    <mergeCell ref="AX320:AX325"/>
    <mergeCell ref="AY320:AY325"/>
    <mergeCell ref="BI318:BI319"/>
    <mergeCell ref="BJ318:BJ319"/>
    <mergeCell ref="BK318:BK319"/>
    <mergeCell ref="P321:P322"/>
    <mergeCell ref="Q321:Q322"/>
    <mergeCell ref="R321:R322"/>
    <mergeCell ref="S321:S322"/>
    <mergeCell ref="T321:T322"/>
    <mergeCell ref="AG321:AG322"/>
    <mergeCell ref="BD321:BD325"/>
    <mergeCell ref="BE321:BE325"/>
    <mergeCell ref="AA321:AA322"/>
    <mergeCell ref="AB321:AB322"/>
    <mergeCell ref="AC321:AC322"/>
    <mergeCell ref="AD321:AD322"/>
    <mergeCell ref="AE321:AE322"/>
    <mergeCell ref="AF321:AF322"/>
    <mergeCell ref="U321:U322"/>
    <mergeCell ref="V321:V322"/>
    <mergeCell ref="W321:W322"/>
    <mergeCell ref="I321:I322"/>
    <mergeCell ref="J321:J322"/>
    <mergeCell ref="K321:K322"/>
    <mergeCell ref="L321:L322"/>
    <mergeCell ref="M321:M322"/>
    <mergeCell ref="N321:N322"/>
    <mergeCell ref="B321:B322"/>
    <mergeCell ref="C321:C322"/>
    <mergeCell ref="D321:D322"/>
    <mergeCell ref="E321:E322"/>
    <mergeCell ref="F321:F322"/>
    <mergeCell ref="G321:G322"/>
    <mergeCell ref="R323:R324"/>
    <mergeCell ref="S323:S324"/>
    <mergeCell ref="T323:T324"/>
    <mergeCell ref="I323:I324"/>
    <mergeCell ref="J323:J324"/>
    <mergeCell ref="K323:K324"/>
    <mergeCell ref="L323:L324"/>
    <mergeCell ref="M323:M324"/>
    <mergeCell ref="N323:N324"/>
    <mergeCell ref="B323:B324"/>
    <mergeCell ref="C323:C324"/>
    <mergeCell ref="D323:D324"/>
    <mergeCell ref="E323:E324"/>
    <mergeCell ref="F323:F324"/>
    <mergeCell ref="G323:G324"/>
    <mergeCell ref="H323:H324"/>
    <mergeCell ref="O321:O322"/>
    <mergeCell ref="O325:O326"/>
    <mergeCell ref="AR324:AR325"/>
    <mergeCell ref="AS324:AS325"/>
    <mergeCell ref="B325:B326"/>
    <mergeCell ref="C325:C326"/>
    <mergeCell ref="D325:D326"/>
    <mergeCell ref="E325:E326"/>
    <mergeCell ref="F325:F326"/>
    <mergeCell ref="G325:G326"/>
    <mergeCell ref="H325:H326"/>
    <mergeCell ref="I325:I326"/>
    <mergeCell ref="AG323:AG324"/>
    <mergeCell ref="AM323:AM324"/>
    <mergeCell ref="AN323:AN324"/>
    <mergeCell ref="AO323:AO324"/>
    <mergeCell ref="AP323:AP324"/>
    <mergeCell ref="AQ323:AQ324"/>
    <mergeCell ref="AA323:AA324"/>
    <mergeCell ref="AB323:AB324"/>
    <mergeCell ref="AC323:AC324"/>
    <mergeCell ref="AD323:AD324"/>
    <mergeCell ref="AE323:AE324"/>
    <mergeCell ref="AF323:AF324"/>
    <mergeCell ref="U323:U324"/>
    <mergeCell ref="V323:V324"/>
    <mergeCell ref="W323:W324"/>
    <mergeCell ref="X323:X324"/>
    <mergeCell ref="Y323:Y324"/>
    <mergeCell ref="Z323:Z324"/>
    <mergeCell ref="O323:O324"/>
    <mergeCell ref="P323:P324"/>
    <mergeCell ref="Q323:Q324"/>
    <mergeCell ref="AM325:AM326"/>
    <mergeCell ref="AN325:AN326"/>
    <mergeCell ref="AO325:AO326"/>
    <mergeCell ref="AP325:AP326"/>
    <mergeCell ref="AQ325:AQ326"/>
    <mergeCell ref="C328:AG328"/>
    <mergeCell ref="AH328:AL329"/>
    <mergeCell ref="AM328:AO329"/>
    <mergeCell ref="AP328:AQ329"/>
    <mergeCell ref="AB325:AB326"/>
    <mergeCell ref="AC325:AC326"/>
    <mergeCell ref="AD325:AD326"/>
    <mergeCell ref="AE325:AE326"/>
    <mergeCell ref="AF325:AF326"/>
    <mergeCell ref="AG325:AG326"/>
    <mergeCell ref="V325:V326"/>
    <mergeCell ref="W325:W326"/>
    <mergeCell ref="X325:X326"/>
    <mergeCell ref="Y325:Y326"/>
    <mergeCell ref="Z325:Z326"/>
    <mergeCell ref="AA325:AA326"/>
    <mergeCell ref="P325:P326"/>
    <mergeCell ref="Q325:Q326"/>
    <mergeCell ref="R325:R326"/>
    <mergeCell ref="S325:S326"/>
    <mergeCell ref="T325:T326"/>
    <mergeCell ref="U325:U326"/>
    <mergeCell ref="J325:J326"/>
    <mergeCell ref="K325:K326"/>
    <mergeCell ref="L325:L326"/>
    <mergeCell ref="M325:M326"/>
    <mergeCell ref="N325:N326"/>
    <mergeCell ref="BF328:BF329"/>
    <mergeCell ref="BG328:BG329"/>
    <mergeCell ref="BI328:BI329"/>
    <mergeCell ref="BJ328:BJ329"/>
    <mergeCell ref="BK328:BK329"/>
    <mergeCell ref="AH330:AH331"/>
    <mergeCell ref="AI330:AI331"/>
    <mergeCell ref="AJ330:AJ331"/>
    <mergeCell ref="AK330:AK331"/>
    <mergeCell ref="AL330:AL331"/>
    <mergeCell ref="AX328:AX329"/>
    <mergeCell ref="AY328:AY329"/>
    <mergeCell ref="AZ328:AZ329"/>
    <mergeCell ref="BC328:BC329"/>
    <mergeCell ref="BD328:BD330"/>
    <mergeCell ref="BE328:BE330"/>
    <mergeCell ref="AX330:AX335"/>
    <mergeCell ref="AY330:AY335"/>
    <mergeCell ref="AZ330:AZ335"/>
    <mergeCell ref="BA330:BA335"/>
    <mergeCell ref="AR328:AR330"/>
    <mergeCell ref="AS328:AS330"/>
    <mergeCell ref="AT328:AT329"/>
    <mergeCell ref="AU328:AU329"/>
    <mergeCell ref="AV328:AV329"/>
    <mergeCell ref="AW328:AW329"/>
    <mergeCell ref="AU330:AU335"/>
    <mergeCell ref="AV330:AV335"/>
    <mergeCell ref="BJ330:BJ335"/>
    <mergeCell ref="BK330:BK335"/>
    <mergeCell ref="B331:B332"/>
    <mergeCell ref="C331:C332"/>
    <mergeCell ref="D331:D332"/>
    <mergeCell ref="E331:E332"/>
    <mergeCell ref="F331:F332"/>
    <mergeCell ref="G331:G332"/>
    <mergeCell ref="H331:H332"/>
    <mergeCell ref="I331:I332"/>
    <mergeCell ref="BB330:BB335"/>
    <mergeCell ref="BC330:BC335"/>
    <mergeCell ref="BF330:BF332"/>
    <mergeCell ref="BG330:BG332"/>
    <mergeCell ref="BH330:BH331"/>
    <mergeCell ref="BI330:BI331"/>
    <mergeCell ref="BD331:BD335"/>
    <mergeCell ref="BE331:BE335"/>
    <mergeCell ref="BF333:BF335"/>
    <mergeCell ref="BG333:BG335"/>
    <mergeCell ref="AM330:AM332"/>
    <mergeCell ref="AN330:AN332"/>
    <mergeCell ref="AO330:AO332"/>
    <mergeCell ref="AP330:AP332"/>
    <mergeCell ref="AQ330:AQ332"/>
    <mergeCell ref="AT330:AT335"/>
    <mergeCell ref="AQ333:AQ334"/>
    <mergeCell ref="AR334:AR335"/>
    <mergeCell ref="AS334:AS335"/>
    <mergeCell ref="B333:B334"/>
    <mergeCell ref="C333:C334"/>
    <mergeCell ref="D333:D334"/>
    <mergeCell ref="E333:E334"/>
    <mergeCell ref="F333:F334"/>
    <mergeCell ref="G333:G334"/>
    <mergeCell ref="AB331:AB332"/>
    <mergeCell ref="AC331:AC332"/>
    <mergeCell ref="AD331:AD332"/>
    <mergeCell ref="AE331:AE332"/>
    <mergeCell ref="AF331:AF332"/>
    <mergeCell ref="AG331:AG332"/>
    <mergeCell ref="V331:V332"/>
    <mergeCell ref="W331:W332"/>
    <mergeCell ref="X331:X332"/>
    <mergeCell ref="Y331:Y332"/>
    <mergeCell ref="Z331:Z332"/>
    <mergeCell ref="AA331:AA332"/>
    <mergeCell ref="P331:P332"/>
    <mergeCell ref="Q331:Q332"/>
    <mergeCell ref="R331:R332"/>
    <mergeCell ref="S331:S332"/>
    <mergeCell ref="T331:T332"/>
    <mergeCell ref="U331:U332"/>
    <mergeCell ref="J331:J332"/>
    <mergeCell ref="K331:K332"/>
    <mergeCell ref="L331:L332"/>
    <mergeCell ref="N331:N332"/>
    <mergeCell ref="O331:O332"/>
    <mergeCell ref="M331:M332"/>
    <mergeCell ref="J333:J334"/>
    <mergeCell ref="K333:K334"/>
    <mergeCell ref="L333:L334"/>
    <mergeCell ref="M333:M334"/>
    <mergeCell ref="B335:B336"/>
    <mergeCell ref="C335:C336"/>
    <mergeCell ref="D335:D336"/>
    <mergeCell ref="E335:E336"/>
    <mergeCell ref="F335:F336"/>
    <mergeCell ref="G335:G336"/>
    <mergeCell ref="AF333:AF334"/>
    <mergeCell ref="AG333:AG334"/>
    <mergeCell ref="AM333:AM334"/>
    <mergeCell ref="AN333:AN334"/>
    <mergeCell ref="AO333:AO334"/>
    <mergeCell ref="AP333:AP334"/>
    <mergeCell ref="Z333:Z334"/>
    <mergeCell ref="AA333:AA334"/>
    <mergeCell ref="AB333:AB334"/>
    <mergeCell ref="AC333:AC334"/>
    <mergeCell ref="AD333:AD334"/>
    <mergeCell ref="AE333:AE334"/>
    <mergeCell ref="T333:T334"/>
    <mergeCell ref="U333:U334"/>
    <mergeCell ref="V333:V334"/>
    <mergeCell ref="W333:W334"/>
    <mergeCell ref="X333:X334"/>
    <mergeCell ref="Y333:Y334"/>
    <mergeCell ref="N333:N334"/>
    <mergeCell ref="O333:O334"/>
    <mergeCell ref="P333:P334"/>
    <mergeCell ref="Q333:Q334"/>
    <mergeCell ref="R333:R334"/>
    <mergeCell ref="S333:S334"/>
    <mergeCell ref="H333:H334"/>
    <mergeCell ref="I333:I334"/>
    <mergeCell ref="T335:T336"/>
    <mergeCell ref="U335:U336"/>
    <mergeCell ref="V335:V336"/>
    <mergeCell ref="W335:W336"/>
    <mergeCell ref="X335:X336"/>
    <mergeCell ref="Y335:Y336"/>
    <mergeCell ref="N335:N336"/>
    <mergeCell ref="O335:O336"/>
    <mergeCell ref="P335:P336"/>
    <mergeCell ref="Q335:Q336"/>
    <mergeCell ref="R335:R336"/>
    <mergeCell ref="S335:S336"/>
    <mergeCell ref="H335:H336"/>
    <mergeCell ref="I335:I336"/>
    <mergeCell ref="J335:J336"/>
    <mergeCell ref="K335:K336"/>
    <mergeCell ref="L335:L336"/>
    <mergeCell ref="M335:M336"/>
    <mergeCell ref="AP340:AQ340"/>
    <mergeCell ref="AZ341:AZ342"/>
    <mergeCell ref="BC341:BC342"/>
    <mergeCell ref="BD341:BD342"/>
    <mergeCell ref="BE341:BE342"/>
    <mergeCell ref="AF335:AF336"/>
    <mergeCell ref="AG335:AG336"/>
    <mergeCell ref="AM335:AM336"/>
    <mergeCell ref="AN335:AN336"/>
    <mergeCell ref="AO335:AO336"/>
    <mergeCell ref="AP335:AP336"/>
    <mergeCell ref="Z335:Z336"/>
    <mergeCell ref="AA335:AA336"/>
    <mergeCell ref="AB335:AB336"/>
    <mergeCell ref="AC335:AC336"/>
    <mergeCell ref="AD335:AD336"/>
    <mergeCell ref="AE335:AE336"/>
    <mergeCell ref="AQ335:AQ336"/>
    <mergeCell ref="AW330:AW335"/>
    <mergeCell ref="Y340:AN340"/>
    <mergeCell ref="D350:G350"/>
    <mergeCell ref="H350:K350"/>
    <mergeCell ref="L350:AO350"/>
    <mergeCell ref="AP353:AQ353"/>
    <mergeCell ref="D348:G348"/>
    <mergeCell ref="H348:K348"/>
    <mergeCell ref="L348:AO348"/>
    <mergeCell ref="D349:G349"/>
    <mergeCell ref="H349:K349"/>
    <mergeCell ref="L349:AO349"/>
    <mergeCell ref="D346:G346"/>
    <mergeCell ref="H346:K346"/>
    <mergeCell ref="L346:Q346"/>
    <mergeCell ref="D347:G347"/>
    <mergeCell ref="H347:K347"/>
    <mergeCell ref="L347:AO347"/>
    <mergeCell ref="BF341:BF342"/>
    <mergeCell ref="Y342:AC342"/>
    <mergeCell ref="AD342:AQ342"/>
    <mergeCell ref="Y343:AC343"/>
    <mergeCell ref="AD343:AQ343"/>
    <mergeCell ref="Y344:AC344"/>
    <mergeCell ref="AD344:AQ344"/>
    <mergeCell ref="N221:N222"/>
    <mergeCell ref="O221:O222"/>
    <mergeCell ref="P221:P222"/>
    <mergeCell ref="Q221:Q222"/>
    <mergeCell ref="R221:R222"/>
    <mergeCell ref="S221:S222"/>
    <mergeCell ref="T221:T222"/>
    <mergeCell ref="U221:U222"/>
    <mergeCell ref="V221:V222"/>
    <mergeCell ref="W221:W222"/>
    <mergeCell ref="X221:X222"/>
    <mergeCell ref="Y221:Y222"/>
    <mergeCell ref="Z221:Z222"/>
    <mergeCell ref="AA221:AA222"/>
    <mergeCell ref="AB221:AB222"/>
    <mergeCell ref="AC221:AC222"/>
    <mergeCell ref="AD221:AD222"/>
    <mergeCell ref="AF221:AF222"/>
    <mergeCell ref="AG221:AG222"/>
    <mergeCell ref="D223:D224"/>
    <mergeCell ref="E223:E224"/>
    <mergeCell ref="F223:F224"/>
    <mergeCell ref="G223:G224"/>
    <mergeCell ref="H223:H224"/>
    <mergeCell ref="I223:I224"/>
    <mergeCell ref="J223:J224"/>
    <mergeCell ref="K223:K224"/>
    <mergeCell ref="L223:L224"/>
    <mergeCell ref="M223:M224"/>
    <mergeCell ref="N223:N224"/>
    <mergeCell ref="O223:O224"/>
    <mergeCell ref="P223:P224"/>
    <mergeCell ref="Q223:Q224"/>
    <mergeCell ref="R223:R224"/>
    <mergeCell ref="S223:S224"/>
    <mergeCell ref="T223:T224"/>
    <mergeCell ref="U223:U224"/>
    <mergeCell ref="V223:V224"/>
    <mergeCell ref="W223:W224"/>
    <mergeCell ref="X223:X224"/>
    <mergeCell ref="Y223:Y224"/>
    <mergeCell ref="Z223:Z224"/>
    <mergeCell ref="AA223:AA224"/>
    <mergeCell ref="AB223:AB224"/>
    <mergeCell ref="AC223:AC224"/>
    <mergeCell ref="AD223:AD224"/>
    <mergeCell ref="AE223:AE224"/>
    <mergeCell ref="AF223:AF224"/>
    <mergeCell ref="AG223:AG224"/>
    <mergeCell ref="U225:U226"/>
    <mergeCell ref="V225:V226"/>
    <mergeCell ref="W225:W226"/>
    <mergeCell ref="X225:X226"/>
    <mergeCell ref="Y225:Y226"/>
    <mergeCell ref="Z225:Z226"/>
    <mergeCell ref="AA225:AA226"/>
    <mergeCell ref="AB225:AB226"/>
    <mergeCell ref="AC225:AC226"/>
    <mergeCell ref="AD225:AD226"/>
    <mergeCell ref="AE225:AE226"/>
    <mergeCell ref="AF225:AF226"/>
    <mergeCell ref="AG225:AG226"/>
    <mergeCell ref="D225:D226"/>
    <mergeCell ref="E225:E226"/>
    <mergeCell ref="F225:F226"/>
    <mergeCell ref="G225:G226"/>
    <mergeCell ref="H225:H226"/>
    <mergeCell ref="I225:I226"/>
    <mergeCell ref="J225:J226"/>
    <mergeCell ref="K225:K226"/>
    <mergeCell ref="L225:L226"/>
    <mergeCell ref="M225:M226"/>
    <mergeCell ref="N225:N226"/>
    <mergeCell ref="O225:O226"/>
    <mergeCell ref="P225:P226"/>
    <mergeCell ref="Q225:Q226"/>
    <mergeCell ref="R225:R226"/>
    <mergeCell ref="S225:S226"/>
    <mergeCell ref="T225:T226"/>
  </mergeCells>
  <phoneticPr fontId="1"/>
  <conditionalFormatting sqref="C9:AG11 C13:AG13 C15:AG15">
    <cfRule type="expression" dxfId="101" priority="95">
      <formula>COUNTIF(祝日,C$9)=1</formula>
    </cfRule>
    <cfRule type="expression" dxfId="100" priority="98">
      <formula>WEEKDAY(C$9)=7</formula>
    </cfRule>
    <cfRule type="expression" dxfId="99" priority="99">
      <formula>WEEKDAY(C$9)=1</formula>
    </cfRule>
  </conditionalFormatting>
  <conditionalFormatting sqref="C19:AG21 C23:AG23 C25:AG25">
    <cfRule type="expression" dxfId="98" priority="94">
      <formula>COUNTIF(祝日,C$19)=1</formula>
    </cfRule>
    <cfRule type="expression" dxfId="97" priority="96">
      <formula>WEEKDAY(C$19)=7</formula>
    </cfRule>
    <cfRule type="expression" dxfId="96" priority="97">
      <formula>WEEKDAY(C$19)=1</formula>
    </cfRule>
  </conditionalFormatting>
  <conditionalFormatting sqref="C29:AG31 C33:AG33 C35:AG35">
    <cfRule type="expression" dxfId="95" priority="91" stopIfTrue="1">
      <formula>COUNTIF(祝日,C$29)=1</formula>
    </cfRule>
    <cfRule type="expression" dxfId="94" priority="92">
      <formula>WEEKDAY(C$29)=7</formula>
    </cfRule>
    <cfRule type="expression" dxfId="93" priority="93">
      <formula>WEEKDAY(C$29)=1</formula>
    </cfRule>
  </conditionalFormatting>
  <conditionalFormatting sqref="C39:AG41 C43:AG43 C45:AG45">
    <cfRule type="expression" dxfId="92" priority="88" stopIfTrue="1">
      <formula>COUNTIF(祝日,C$39)=1</formula>
    </cfRule>
    <cfRule type="expression" dxfId="91" priority="89">
      <formula>WEEKDAY(C$39)=7</formula>
    </cfRule>
    <cfRule type="expression" dxfId="90" priority="90">
      <formula>WEEKDAY(C$39)=1</formula>
    </cfRule>
  </conditionalFormatting>
  <conditionalFormatting sqref="C49:AG51 C53:AG53 C55:AG55">
    <cfRule type="expression" dxfId="89" priority="85" stopIfTrue="1">
      <formula>COUNTIF(祝日,C$49)=1</formula>
    </cfRule>
    <cfRule type="expression" dxfId="88" priority="86">
      <formula>WEEKDAY(C$49)=7</formula>
    </cfRule>
    <cfRule type="expression" dxfId="87" priority="87">
      <formula>WEEKDAY(C$49)=1</formula>
    </cfRule>
  </conditionalFormatting>
  <conditionalFormatting sqref="C59:AG61 C63:AG63 C65:AG65">
    <cfRule type="expression" dxfId="86" priority="82" stopIfTrue="1">
      <formula>COUNTIF(祝日,C$59)=1</formula>
    </cfRule>
    <cfRule type="expression" dxfId="85" priority="83">
      <formula>WEEKDAY(C$59)=7</formula>
    </cfRule>
    <cfRule type="expression" dxfId="84" priority="84">
      <formula>WEEKDAY(C$59)=1</formula>
    </cfRule>
  </conditionalFormatting>
  <conditionalFormatting sqref="C69:AG71 C73:AG73 C75:AG75">
    <cfRule type="expression" dxfId="83" priority="79" stopIfTrue="1">
      <formula>COUNTIF(祝日,C$69)=1</formula>
    </cfRule>
    <cfRule type="expression" dxfId="82" priority="80">
      <formula>WEEKDAY(C$69)=7</formula>
    </cfRule>
    <cfRule type="expression" dxfId="81" priority="81">
      <formula>WEEKDAY(C$69)=1</formula>
    </cfRule>
  </conditionalFormatting>
  <conditionalFormatting sqref="C79:AG81 C83:AG83 C85:AG85">
    <cfRule type="expression" dxfId="80" priority="76" stopIfTrue="1">
      <formula>COUNTIF(祝日,C$79)=1</formula>
    </cfRule>
    <cfRule type="expression" dxfId="79" priority="77">
      <formula>WEEKDAY(C$79)=7</formula>
    </cfRule>
    <cfRule type="expression" dxfId="78" priority="78">
      <formula>WEEKDAY(C$79)=1</formula>
    </cfRule>
  </conditionalFormatting>
  <conditionalFormatting sqref="C89:AG91 C93:AG93 C95:AG95">
    <cfRule type="expression" dxfId="77" priority="73" stopIfTrue="1">
      <formula>COUNTIF(祝日,C$89)=1</formula>
    </cfRule>
    <cfRule type="expression" dxfId="76" priority="74">
      <formula>WEEKDAY(C$89)=7</formula>
    </cfRule>
    <cfRule type="expression" dxfId="75" priority="75">
      <formula>WEEKDAY(C$89)=1</formula>
    </cfRule>
  </conditionalFormatting>
  <conditionalFormatting sqref="C99:AG101 C103:AG103 C105:AG105">
    <cfRule type="expression" dxfId="74" priority="70" stopIfTrue="1">
      <formula>COUNTIF(祝日,C$99)=1</formula>
    </cfRule>
    <cfRule type="expression" dxfId="73" priority="71">
      <formula>WEEKDAY(C$99)=7</formula>
    </cfRule>
    <cfRule type="expression" dxfId="72" priority="72">
      <formula>WEEKDAY(C$99)=1</formula>
    </cfRule>
  </conditionalFormatting>
  <conditionalFormatting sqref="C109:AG111 C113:AG113 C115:AG115">
    <cfRule type="expression" dxfId="71" priority="67" stopIfTrue="1">
      <formula>COUNTIF(祝日,C$109)=1</formula>
    </cfRule>
    <cfRule type="expression" dxfId="70" priority="68">
      <formula>WEEKDAY(C$109)=7</formula>
    </cfRule>
    <cfRule type="expression" dxfId="69" priority="69">
      <formula>WEEKDAY(C$109)=1</formula>
    </cfRule>
  </conditionalFormatting>
  <conditionalFormatting sqref="C119:AG121 C123:AG123 C125:AG125">
    <cfRule type="expression" dxfId="68" priority="64" stopIfTrue="1">
      <formula>COUNTIF(祝日,C$119)=1</formula>
    </cfRule>
    <cfRule type="expression" dxfId="67" priority="65">
      <formula>WEEKDAY(C$119)=7</formula>
    </cfRule>
    <cfRule type="expression" dxfId="66" priority="66">
      <formula>WEEKDAY(C$119)=1</formula>
    </cfRule>
  </conditionalFormatting>
  <conditionalFormatting sqref="C129:AG131 C133:AG133 C135:AG135">
    <cfRule type="expression" dxfId="65" priority="61" stopIfTrue="1">
      <formula>COUNTIF(祝日,C$129)=1</formula>
    </cfRule>
    <cfRule type="expression" dxfId="64" priority="62">
      <formula>WEEKDAY(C$129)=7</formula>
    </cfRule>
    <cfRule type="expression" dxfId="63" priority="63">
      <formula>WEEKDAY(C$129)=1</formula>
    </cfRule>
  </conditionalFormatting>
  <conditionalFormatting sqref="C139:AG141 C143:AG143 C145:AG145">
    <cfRule type="expression" dxfId="62" priority="58" stopIfTrue="1">
      <formula>COUNTIF(祝日,C$139)=1</formula>
    </cfRule>
    <cfRule type="expression" dxfId="61" priority="59">
      <formula>WEEKDAY(C$139)=7</formula>
    </cfRule>
    <cfRule type="expression" dxfId="60" priority="60">
      <formula>WEEKDAY(C$139)=1</formula>
    </cfRule>
  </conditionalFormatting>
  <conditionalFormatting sqref="C149:AG151 C153:AG153 C155:AG155">
    <cfRule type="expression" dxfId="59" priority="100" stopIfTrue="1">
      <formula>COUNTIF(祝日,C$10686)=1</formula>
    </cfRule>
    <cfRule type="expression" dxfId="58" priority="101">
      <formula>WEEKDAY(C$149)=7</formula>
    </cfRule>
    <cfRule type="expression" dxfId="57" priority="102">
      <formula>WEEKDAY(C$149)=1</formula>
    </cfRule>
  </conditionalFormatting>
  <conditionalFormatting sqref="C159:AG161 C163:AG163 C165:AG165">
    <cfRule type="expression" dxfId="56" priority="55" stopIfTrue="1">
      <formula>COUNTIF(祝日,C$159)=1</formula>
    </cfRule>
    <cfRule type="expression" dxfId="55" priority="56">
      <formula>WEEKDAY(C$159)=7</formula>
    </cfRule>
    <cfRule type="expression" dxfId="54" priority="57">
      <formula>WEEKDAY(C$159)=1</formula>
    </cfRule>
  </conditionalFormatting>
  <conditionalFormatting sqref="C169:AG171 C173:AG173 C175:AG175">
    <cfRule type="expression" dxfId="53" priority="52" stopIfTrue="1">
      <formula>COUNTIF(祝日,C$169)=1</formula>
    </cfRule>
    <cfRule type="expression" dxfId="52" priority="53">
      <formula>WEEKDAY(C$169)=7</formula>
    </cfRule>
    <cfRule type="expression" dxfId="51" priority="54">
      <formula>WEEKDAY(C$169)=1</formula>
    </cfRule>
  </conditionalFormatting>
  <conditionalFormatting sqref="C179:AG181 C183:AG183 C185:AG185">
    <cfRule type="expression" dxfId="50" priority="49" stopIfTrue="1">
      <formula>COUNTIF(祝日,C$179)=1</formula>
    </cfRule>
    <cfRule type="expression" dxfId="49" priority="50">
      <formula>WEEKDAY(C$179)=7</formula>
    </cfRule>
    <cfRule type="expression" dxfId="48" priority="51">
      <formula>WEEKDAY(C$179)=1</formula>
    </cfRule>
  </conditionalFormatting>
  <conditionalFormatting sqref="C189:AG191 C193:AG193 C195:AG195">
    <cfRule type="expression" dxfId="47" priority="46" stopIfTrue="1">
      <formula>COUNTIF(祝日,C$189)=1</formula>
    </cfRule>
    <cfRule type="expression" dxfId="46" priority="47">
      <formula>WEEKDAY(C$189)=7</formula>
    </cfRule>
    <cfRule type="expression" dxfId="45" priority="48">
      <formula>WEEKDAY(C$189)=1</formula>
    </cfRule>
  </conditionalFormatting>
  <conditionalFormatting sqref="C199:AG201 C203:AG203 C205:AG205">
    <cfRule type="expression" dxfId="44" priority="43" stopIfTrue="1">
      <formula>COUNTIF(祝日,C$199)=1</formula>
    </cfRule>
    <cfRule type="expression" dxfId="43" priority="44">
      <formula>WEEKDAY(C$199)=7</formula>
    </cfRule>
    <cfRule type="expression" dxfId="42" priority="45">
      <formula>WEEKDAY(C$199)=1</formula>
    </cfRule>
  </conditionalFormatting>
  <conditionalFormatting sqref="C209:AG211 C213:AG213 C215:AG215">
    <cfRule type="expression" dxfId="41" priority="40" stopIfTrue="1">
      <formula>COUNTIF(祝日,C$209)=1</formula>
    </cfRule>
    <cfRule type="expression" dxfId="40" priority="41">
      <formula>WEEKDAY(C$209)=7</formula>
    </cfRule>
    <cfRule type="expression" dxfId="39" priority="42">
      <formula>WEEKDAY(C$209)=1</formula>
    </cfRule>
  </conditionalFormatting>
  <conditionalFormatting sqref="C219:AG221 C223:AG223 C225:AG225">
    <cfRule type="expression" dxfId="38" priority="37" stopIfTrue="1">
      <formula>COUNTIF(祝日,C$219)=1</formula>
    </cfRule>
    <cfRule type="expression" dxfId="37" priority="38">
      <formula>WEEKDAY(C$219)=7</formula>
    </cfRule>
    <cfRule type="expression" dxfId="36" priority="39">
      <formula>WEEKDAY(C$219)=1</formula>
    </cfRule>
  </conditionalFormatting>
  <conditionalFormatting sqref="C229:AG231 C233:AG233 C235:AG235">
    <cfRule type="expression" dxfId="35" priority="34" stopIfTrue="1">
      <formula>COUNTIF(祝日,C$229)=1</formula>
    </cfRule>
    <cfRule type="expression" dxfId="34" priority="35">
      <formula>WEEKDAY(C$229)=7</formula>
    </cfRule>
    <cfRule type="expression" dxfId="33" priority="36">
      <formula>WEEKDAY(C$229)=1</formula>
    </cfRule>
  </conditionalFormatting>
  <conditionalFormatting sqref="C239:AG241 C243:AG243 C245:AG245">
    <cfRule type="expression" dxfId="32" priority="31" stopIfTrue="1">
      <formula>COUNTIF(祝日,C$239)=1</formula>
    </cfRule>
    <cfRule type="expression" dxfId="31" priority="32">
      <formula>WEEKDAY(C$239)=7</formula>
    </cfRule>
    <cfRule type="expression" dxfId="30" priority="33">
      <formula>WEEKDAY(C$239)=1</formula>
    </cfRule>
  </conditionalFormatting>
  <conditionalFormatting sqref="C249:AG251 C253:AG253 C255:AG255">
    <cfRule type="expression" dxfId="29" priority="28" stopIfTrue="1">
      <formula>COUNTIF(祝日,C$249)=1</formula>
    </cfRule>
    <cfRule type="expression" dxfId="28" priority="29">
      <formula>WEEKDAY(C$249)=7</formula>
    </cfRule>
    <cfRule type="expression" dxfId="27" priority="30">
      <formula>WEEKDAY(C$249)=1</formula>
    </cfRule>
  </conditionalFormatting>
  <conditionalFormatting sqref="C259:AG261 C263:AG263 C265:AG265">
    <cfRule type="expression" dxfId="26" priority="25" stopIfTrue="1">
      <formula>COUNTIF(祝日,C$259)=1</formula>
    </cfRule>
    <cfRule type="expression" dxfId="25" priority="26">
      <formula>WEEKDAY(C$259)=7</formula>
    </cfRule>
    <cfRule type="expression" dxfId="24" priority="27">
      <formula>WEEKDAY(C$259)=1</formula>
    </cfRule>
  </conditionalFormatting>
  <conditionalFormatting sqref="C269:AG271 C273:AG273 C275:AG275">
    <cfRule type="expression" dxfId="23" priority="22" stopIfTrue="1">
      <formula>COUNTIF(祝日,C$269)=1</formula>
    </cfRule>
    <cfRule type="expression" dxfId="22" priority="23">
      <formula>WEEKDAY(C$269)=7</formula>
    </cfRule>
    <cfRule type="expression" dxfId="21" priority="24">
      <formula>WEEKDAY(C$269)=1</formula>
    </cfRule>
  </conditionalFormatting>
  <conditionalFormatting sqref="C279:AG281 C283:AG283 C285:AG285">
    <cfRule type="expression" dxfId="20" priority="19" stopIfTrue="1">
      <formula>COUNTIF(祝日,C$279)=1</formula>
    </cfRule>
    <cfRule type="expression" dxfId="19" priority="20">
      <formula>WEEKDAY(C$279)=7</formula>
    </cfRule>
    <cfRule type="expression" dxfId="18" priority="21">
      <formula>WEEKDAY(C$279)=1</formula>
    </cfRule>
  </conditionalFormatting>
  <conditionalFormatting sqref="C289:AG291 C293:AG293 C295:AG295">
    <cfRule type="expression" dxfId="17" priority="16" stopIfTrue="1">
      <formula>COUNTIF(祝日,C$289)=1</formula>
    </cfRule>
    <cfRule type="expression" dxfId="16" priority="17">
      <formula>WEEKDAY(C$289)=7</formula>
    </cfRule>
    <cfRule type="expression" dxfId="15" priority="18">
      <formula>WEEKDAY(C$289)=1</formula>
    </cfRule>
  </conditionalFormatting>
  <conditionalFormatting sqref="C299:AG301 C303:AG303 C305:AG305">
    <cfRule type="expression" dxfId="14" priority="13" stopIfTrue="1">
      <formula>COUNTIF(祝日,C$299)=1</formula>
    </cfRule>
    <cfRule type="expression" dxfId="13" priority="14">
      <formula>WEEKDAY(C$299)=7</formula>
    </cfRule>
    <cfRule type="expression" dxfId="12" priority="15">
      <formula>WEEKDAY(C$299)=1</formula>
    </cfRule>
  </conditionalFormatting>
  <conditionalFormatting sqref="C309:AG311 C313:AG313 C315:AG315">
    <cfRule type="expression" dxfId="11" priority="10" stopIfTrue="1">
      <formula>COUNTIF(祝日,C$309)=1</formula>
    </cfRule>
    <cfRule type="expression" dxfId="10" priority="11">
      <formula>WEEKDAY(C$309)=7</formula>
    </cfRule>
    <cfRule type="expression" dxfId="9" priority="12">
      <formula>WEEKDAY(C$309)=1</formula>
    </cfRule>
  </conditionalFormatting>
  <conditionalFormatting sqref="C319:AG321 C323:AG323 C325:AG325">
    <cfRule type="expression" dxfId="8" priority="7" stopIfTrue="1">
      <formula>COUNTIF(祝日,C$319)=1</formula>
    </cfRule>
    <cfRule type="expression" dxfId="7" priority="8">
      <formula>WEEKDAY(C$319)=7</formula>
    </cfRule>
    <cfRule type="expression" dxfId="6" priority="9">
      <formula>WEEKDAY(C$319)=1</formula>
    </cfRule>
  </conditionalFormatting>
  <conditionalFormatting sqref="C329:AG331 C333:AG333 C335:AG335">
    <cfRule type="expression" dxfId="5" priority="4" stopIfTrue="1">
      <formula>COUNTIF(祝日,C$329)=1</formula>
    </cfRule>
    <cfRule type="expression" dxfId="4" priority="5">
      <formula>WEEKDAY(C$329)=7</formula>
    </cfRule>
    <cfRule type="expression" dxfId="3" priority="6">
      <formula>WEEKDAY(C$329)=1</formula>
    </cfRule>
  </conditionalFormatting>
  <conditionalFormatting sqref="E17">
    <cfRule type="expression" dxfId="2" priority="1">
      <formula>COUNTIF(祝日,E$9)=1</formula>
    </cfRule>
    <cfRule type="expression" dxfId="1" priority="2">
      <formula>WEEKDAY(E$9)=7</formula>
    </cfRule>
    <cfRule type="expression" dxfId="0" priority="3">
      <formula>WEEKDAY(E$9)=1</formula>
    </cfRule>
  </conditionalFormatting>
  <dataValidations count="3">
    <dataValidation type="list" allowBlank="1" showInputMessage="1" showErrorMessage="1" sqref="C53:AG56 C183:AG186 C233:AG236 C243:AG246 C253:AG256 C263:AG266 C273:AG276 C283:AG286 C293:AG296 C213:AG216 C203:AG206 C193:AG196 C223:AG226 C173:AG176 C123:AG126 C113:AG116 C103:AG106 C93:AG96 C83:AG86 C333:AG336 C323:AG326 C313:AG316 C303:AG306 C13:AG16 C143:AG146 C163:AG166 C153:AG156 C73:AG76 C33:AG36 C43:AG46 C25:AG25 C133:AG136 C23:AG23 C63:AG66">
      <formula1>$AT$1:$AT$5</formula1>
    </dataValidation>
    <dataValidation type="list" allowBlank="1" showInputMessage="1" showErrorMessage="1" sqref="E17">
      <formula1>$AT$2:$AT$5</formula1>
    </dataValidation>
    <dataValidation type="list" allowBlank="1" showInputMessage="1" showErrorMessage="1" sqref="AO340">
      <formula1>"計画,実績"</formula1>
    </dataValidation>
  </dataValidations>
  <printOptions horizontalCentered="1" verticalCentered="1"/>
  <pageMargins left="0.23622047244094491" right="0.23622047244094491" top="0.55118110236220474" bottom="0.55118110236220474" header="0.31496062992125984" footer="0.31496062992125984"/>
  <pageSetup paperSize="9" scale="1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9"/>
  <sheetViews>
    <sheetView topLeftCell="A94" zoomScale="145" zoomScaleNormal="145" workbookViewId="0">
      <selection activeCell="C117" sqref="C117"/>
    </sheetView>
  </sheetViews>
  <sheetFormatPr defaultRowHeight="13.5"/>
  <cols>
    <col min="1" max="1" width="16.125" style="5" bestFit="1" customWidth="1"/>
    <col min="2" max="2" width="3.375" style="2" bestFit="1" customWidth="1"/>
    <col min="3" max="3" width="13" style="2" bestFit="1" customWidth="1"/>
    <col min="5" max="5" width="11.625" bestFit="1" customWidth="1"/>
    <col min="6" max="6" width="3.375" bestFit="1" customWidth="1"/>
    <col min="7" max="7" width="15.125" bestFit="1" customWidth="1"/>
    <col min="8" max="8" width="11.625" bestFit="1" customWidth="1"/>
    <col min="9" max="9" width="17.25" bestFit="1" customWidth="1"/>
  </cols>
  <sheetData>
    <row r="1" spans="1:5">
      <c r="A1" s="5">
        <v>43407</v>
      </c>
      <c r="B1" s="2" t="s">
        <v>10</v>
      </c>
      <c r="C1" s="2" t="s">
        <v>31</v>
      </c>
    </row>
    <row r="2" spans="1:5">
      <c r="A2" s="5">
        <v>43427</v>
      </c>
      <c r="B2" s="2" t="s">
        <v>9</v>
      </c>
      <c r="C2" s="2" t="s">
        <v>32</v>
      </c>
    </row>
    <row r="3" spans="1:5">
      <c r="A3" s="5">
        <v>43457</v>
      </c>
      <c r="B3" s="2" t="s">
        <v>4</v>
      </c>
      <c r="C3" s="2" t="s">
        <v>33</v>
      </c>
    </row>
    <row r="4" spans="1:5">
      <c r="A4" s="5">
        <v>43458</v>
      </c>
      <c r="B4" s="2" t="s">
        <v>5</v>
      </c>
      <c r="C4" s="2" t="s">
        <v>20</v>
      </c>
    </row>
    <row r="5" spans="1:5">
      <c r="A5" s="5">
        <v>45289</v>
      </c>
      <c r="B5" s="2" t="s">
        <v>9</v>
      </c>
      <c r="C5" s="3" t="s">
        <v>42</v>
      </c>
    </row>
    <row r="6" spans="1:5">
      <c r="A6" s="5">
        <v>45290</v>
      </c>
      <c r="B6" s="2" t="s">
        <v>10</v>
      </c>
      <c r="C6" s="3" t="s">
        <v>42</v>
      </c>
    </row>
    <row r="7" spans="1:5">
      <c r="A7" s="5">
        <v>45291</v>
      </c>
      <c r="B7" s="2" t="s">
        <v>4</v>
      </c>
      <c r="C7" s="3" t="s">
        <v>42</v>
      </c>
    </row>
    <row r="8" spans="1:5">
      <c r="A8" s="5">
        <v>45292</v>
      </c>
      <c r="B8" s="2" t="s">
        <v>68</v>
      </c>
      <c r="C8" s="2" t="s">
        <v>17</v>
      </c>
      <c r="E8" s="1"/>
    </row>
    <row r="9" spans="1:5">
      <c r="A9" s="5">
        <v>45293</v>
      </c>
      <c r="B9" s="2" t="s">
        <v>6</v>
      </c>
      <c r="C9" s="3" t="s">
        <v>42</v>
      </c>
      <c r="E9" s="1"/>
    </row>
    <row r="10" spans="1:5">
      <c r="A10" s="5">
        <v>45294</v>
      </c>
      <c r="B10" s="2" t="s">
        <v>7</v>
      </c>
      <c r="C10" s="3" t="s">
        <v>42</v>
      </c>
      <c r="E10" s="1"/>
    </row>
    <row r="11" spans="1:5">
      <c r="A11" s="5">
        <v>45299</v>
      </c>
      <c r="B11" s="2" t="s">
        <v>5</v>
      </c>
      <c r="C11" s="2" t="s">
        <v>18</v>
      </c>
      <c r="E11" s="1"/>
    </row>
    <row r="12" spans="1:5">
      <c r="A12" s="5">
        <v>45333</v>
      </c>
      <c r="B12" s="2" t="s">
        <v>67</v>
      </c>
      <c r="C12" s="2" t="s">
        <v>19</v>
      </c>
      <c r="E12" s="1"/>
    </row>
    <row r="13" spans="1:5">
      <c r="A13" s="5">
        <v>45334</v>
      </c>
      <c r="B13" s="2" t="s">
        <v>68</v>
      </c>
      <c r="C13" s="2" t="s">
        <v>69</v>
      </c>
      <c r="E13" s="1"/>
    </row>
    <row r="14" spans="1:5">
      <c r="A14" s="5">
        <v>45371</v>
      </c>
      <c r="B14" s="2" t="s">
        <v>70</v>
      </c>
      <c r="C14" s="2" t="s">
        <v>21</v>
      </c>
      <c r="E14" s="1"/>
    </row>
    <row r="15" spans="1:5">
      <c r="A15" s="5">
        <v>45411</v>
      </c>
      <c r="B15" s="2" t="s">
        <v>5</v>
      </c>
      <c r="C15" s="2" t="s">
        <v>22</v>
      </c>
      <c r="E15" s="1"/>
    </row>
    <row r="16" spans="1:5">
      <c r="A16" s="5">
        <v>45415</v>
      </c>
      <c r="B16" s="2" t="s">
        <v>9</v>
      </c>
      <c r="C16" s="2" t="s">
        <v>23</v>
      </c>
      <c r="E16" s="1"/>
    </row>
    <row r="17" spans="1:5">
      <c r="A17" s="5">
        <v>45416</v>
      </c>
      <c r="B17" s="2" t="s">
        <v>10</v>
      </c>
      <c r="C17" s="2" t="s">
        <v>24</v>
      </c>
      <c r="E17" s="1"/>
    </row>
    <row r="18" spans="1:5">
      <c r="A18" s="5">
        <v>45417</v>
      </c>
      <c r="B18" s="2" t="s">
        <v>4</v>
      </c>
      <c r="C18" s="2" t="s">
        <v>25</v>
      </c>
      <c r="E18" s="1"/>
    </row>
    <row r="19" spans="1:5">
      <c r="A19" s="5">
        <v>45418</v>
      </c>
      <c r="B19" s="2" t="s">
        <v>5</v>
      </c>
      <c r="C19" s="2" t="s">
        <v>20</v>
      </c>
      <c r="E19" s="1"/>
    </row>
    <row r="20" spans="1:5">
      <c r="A20" s="5">
        <v>45488</v>
      </c>
      <c r="B20" s="2" t="s">
        <v>68</v>
      </c>
      <c r="C20" s="2" t="s">
        <v>26</v>
      </c>
      <c r="E20" s="1"/>
    </row>
    <row r="21" spans="1:5">
      <c r="A21" s="5">
        <v>45515</v>
      </c>
      <c r="B21" s="2" t="s">
        <v>67</v>
      </c>
      <c r="C21" s="2" t="s">
        <v>27</v>
      </c>
      <c r="E21" s="1"/>
    </row>
    <row r="22" spans="1:5">
      <c r="A22" s="5">
        <v>45516</v>
      </c>
      <c r="B22" s="2" t="s">
        <v>5</v>
      </c>
      <c r="C22" s="2" t="s">
        <v>20</v>
      </c>
      <c r="E22" s="1"/>
    </row>
    <row r="23" spans="1:5">
      <c r="A23" s="5">
        <v>45551</v>
      </c>
      <c r="B23" s="2" t="s">
        <v>5</v>
      </c>
      <c r="C23" s="2" t="s">
        <v>28</v>
      </c>
      <c r="E23" s="1"/>
    </row>
    <row r="24" spans="1:5">
      <c r="A24" s="5">
        <v>45557</v>
      </c>
      <c r="B24" s="2" t="s">
        <v>67</v>
      </c>
      <c r="C24" s="2" t="s">
        <v>72</v>
      </c>
      <c r="E24" s="1"/>
    </row>
    <row r="25" spans="1:5">
      <c r="A25" s="5">
        <v>45558</v>
      </c>
      <c r="B25" s="2" t="s">
        <v>5</v>
      </c>
      <c r="C25" s="2" t="s">
        <v>69</v>
      </c>
      <c r="E25" s="1"/>
    </row>
    <row r="26" spans="1:5">
      <c r="A26" s="5">
        <v>45579</v>
      </c>
      <c r="B26" s="2" t="s">
        <v>5</v>
      </c>
      <c r="C26" s="2" t="s">
        <v>30</v>
      </c>
      <c r="E26" s="1"/>
    </row>
    <row r="27" spans="1:5">
      <c r="A27" s="5">
        <v>45599</v>
      </c>
      <c r="B27" s="2" t="s">
        <v>4</v>
      </c>
      <c r="C27" s="2" t="s">
        <v>31</v>
      </c>
      <c r="E27" s="1"/>
    </row>
    <row r="28" spans="1:5">
      <c r="A28" s="5">
        <v>45600</v>
      </c>
      <c r="B28" s="2" t="s">
        <v>5</v>
      </c>
      <c r="C28" s="2" t="s">
        <v>20</v>
      </c>
      <c r="E28" s="1"/>
    </row>
    <row r="29" spans="1:5">
      <c r="A29" s="5">
        <v>45619</v>
      </c>
      <c r="B29" s="2" t="s">
        <v>10</v>
      </c>
      <c r="C29" s="2" t="s">
        <v>32</v>
      </c>
      <c r="E29" s="1"/>
    </row>
    <row r="30" spans="1:5">
      <c r="A30" s="5">
        <v>45655</v>
      </c>
      <c r="B30" s="2" t="s">
        <v>4</v>
      </c>
      <c r="C30" s="3" t="s">
        <v>42</v>
      </c>
      <c r="E30" s="1"/>
    </row>
    <row r="31" spans="1:5">
      <c r="A31" s="5">
        <v>45656</v>
      </c>
      <c r="B31" s="2" t="s">
        <v>5</v>
      </c>
      <c r="C31" s="3" t="s">
        <v>42</v>
      </c>
      <c r="E31" s="1"/>
    </row>
    <row r="32" spans="1:5">
      <c r="A32" s="5">
        <v>45657</v>
      </c>
      <c r="B32" s="2" t="s">
        <v>6</v>
      </c>
      <c r="C32" s="3" t="s">
        <v>42</v>
      </c>
      <c r="E32" s="1"/>
    </row>
    <row r="33" spans="1:5">
      <c r="A33" s="5">
        <v>45658</v>
      </c>
      <c r="B33" s="2" t="s">
        <v>7</v>
      </c>
      <c r="C33" s="2" t="s">
        <v>17</v>
      </c>
      <c r="E33" s="1"/>
    </row>
    <row r="34" spans="1:5">
      <c r="A34" s="5">
        <v>45659</v>
      </c>
      <c r="B34" s="2" t="s">
        <v>8</v>
      </c>
      <c r="C34" s="3" t="s">
        <v>42</v>
      </c>
      <c r="E34" s="1"/>
    </row>
    <row r="35" spans="1:5">
      <c r="A35" s="5">
        <v>45660</v>
      </c>
      <c r="B35" s="2" t="s">
        <v>9</v>
      </c>
      <c r="C35" s="3" t="s">
        <v>42</v>
      </c>
      <c r="E35" s="1"/>
    </row>
    <row r="36" spans="1:5">
      <c r="A36" s="5">
        <v>45670</v>
      </c>
      <c r="B36" s="2" t="s">
        <v>5</v>
      </c>
      <c r="C36" s="2" t="s">
        <v>18</v>
      </c>
      <c r="E36" s="1"/>
    </row>
    <row r="37" spans="1:5">
      <c r="A37" s="5">
        <v>45699</v>
      </c>
      <c r="B37" s="2" t="s">
        <v>6</v>
      </c>
      <c r="C37" s="2" t="s">
        <v>19</v>
      </c>
      <c r="E37" s="1"/>
    </row>
    <row r="38" spans="1:5">
      <c r="A38" s="5">
        <v>45711</v>
      </c>
      <c r="B38" s="2" t="s">
        <v>4</v>
      </c>
      <c r="C38" s="2" t="s">
        <v>33</v>
      </c>
    </row>
    <row r="39" spans="1:5">
      <c r="A39" s="5">
        <v>45712</v>
      </c>
      <c r="B39" s="2" t="s">
        <v>5</v>
      </c>
      <c r="C39" s="2" t="s">
        <v>20</v>
      </c>
    </row>
    <row r="40" spans="1:5">
      <c r="A40" s="5">
        <v>45736</v>
      </c>
      <c r="B40" s="2" t="s">
        <v>74</v>
      </c>
      <c r="C40" s="2" t="s">
        <v>21</v>
      </c>
      <c r="E40" s="1"/>
    </row>
    <row r="41" spans="1:5">
      <c r="A41" s="5">
        <v>45776</v>
      </c>
      <c r="B41" s="2" t="s">
        <v>71</v>
      </c>
      <c r="C41" s="2" t="s">
        <v>22</v>
      </c>
      <c r="E41" s="1"/>
    </row>
    <row r="42" spans="1:5">
      <c r="A42" s="5">
        <v>45780</v>
      </c>
      <c r="B42" s="2" t="s">
        <v>73</v>
      </c>
      <c r="C42" s="2" t="s">
        <v>23</v>
      </c>
      <c r="E42" s="1"/>
    </row>
    <row r="43" spans="1:5">
      <c r="A43" s="5">
        <v>45781</v>
      </c>
      <c r="B43" s="2" t="s">
        <v>75</v>
      </c>
      <c r="C43" s="2" t="s">
        <v>24</v>
      </c>
      <c r="E43" s="1"/>
    </row>
    <row r="44" spans="1:5">
      <c r="A44" s="5">
        <v>45782</v>
      </c>
      <c r="B44" s="2" t="s">
        <v>68</v>
      </c>
      <c r="C44" s="2" t="s">
        <v>25</v>
      </c>
      <c r="E44" s="1"/>
    </row>
    <row r="45" spans="1:5">
      <c r="A45" s="5">
        <v>45783</v>
      </c>
      <c r="B45" s="2" t="s">
        <v>76</v>
      </c>
      <c r="C45" s="2" t="s">
        <v>20</v>
      </c>
      <c r="E45" s="1"/>
    </row>
    <row r="46" spans="1:5">
      <c r="A46" s="5">
        <v>45859</v>
      </c>
      <c r="B46" s="2" t="s">
        <v>68</v>
      </c>
      <c r="C46" s="2" t="s">
        <v>26</v>
      </c>
    </row>
    <row r="47" spans="1:5">
      <c r="A47" s="5">
        <v>45880</v>
      </c>
      <c r="B47" s="2" t="s">
        <v>68</v>
      </c>
      <c r="C47" s="2" t="s">
        <v>27</v>
      </c>
    </row>
    <row r="48" spans="1:5">
      <c r="A48" s="5">
        <v>45915</v>
      </c>
      <c r="B48" s="2" t="s">
        <v>5</v>
      </c>
      <c r="C48" s="2" t="s">
        <v>28</v>
      </c>
      <c r="E48" s="1"/>
    </row>
    <row r="49" spans="1:5">
      <c r="A49" s="5">
        <v>45923</v>
      </c>
      <c r="B49" s="2" t="s">
        <v>6</v>
      </c>
      <c r="C49" s="2" t="s">
        <v>29</v>
      </c>
      <c r="E49" s="1"/>
    </row>
    <row r="50" spans="1:5">
      <c r="A50" s="6">
        <v>45943</v>
      </c>
      <c r="B50" s="4" t="s">
        <v>5</v>
      </c>
      <c r="C50" s="4" t="s">
        <v>46</v>
      </c>
      <c r="E50" s="1"/>
    </row>
    <row r="51" spans="1:5">
      <c r="A51" s="6">
        <v>45964</v>
      </c>
      <c r="B51" s="4" t="s">
        <v>5</v>
      </c>
      <c r="C51" s="4" t="s">
        <v>31</v>
      </c>
      <c r="E51" s="1"/>
    </row>
    <row r="52" spans="1:5">
      <c r="A52" s="6">
        <v>45984</v>
      </c>
      <c r="B52" s="4" t="s">
        <v>4</v>
      </c>
      <c r="C52" s="4" t="s">
        <v>32</v>
      </c>
      <c r="E52" s="1"/>
    </row>
    <row r="53" spans="1:5">
      <c r="A53" s="6">
        <v>45985</v>
      </c>
      <c r="B53" s="4" t="s">
        <v>5</v>
      </c>
      <c r="C53" s="4" t="s">
        <v>20</v>
      </c>
      <c r="E53" s="1"/>
    </row>
    <row r="54" spans="1:5">
      <c r="A54" s="7">
        <v>46020</v>
      </c>
      <c r="B54" t="s">
        <v>5</v>
      </c>
      <c r="C54" s="3" t="s">
        <v>42</v>
      </c>
      <c r="E54" s="1"/>
    </row>
    <row r="55" spans="1:5">
      <c r="A55" s="7">
        <v>46021</v>
      </c>
      <c r="B55" t="s">
        <v>6</v>
      </c>
      <c r="C55" s="3" t="s">
        <v>42</v>
      </c>
      <c r="E55" s="1"/>
    </row>
    <row r="56" spans="1:5">
      <c r="A56" s="7">
        <v>46022</v>
      </c>
      <c r="B56" t="s">
        <v>7</v>
      </c>
      <c r="C56" s="3" t="s">
        <v>42</v>
      </c>
      <c r="E56" s="1"/>
    </row>
    <row r="57" spans="1:5">
      <c r="A57" s="7">
        <v>46023</v>
      </c>
      <c r="B57" t="s">
        <v>8</v>
      </c>
      <c r="C57" t="s">
        <v>17</v>
      </c>
      <c r="E57" s="1"/>
    </row>
    <row r="58" spans="1:5">
      <c r="A58" s="7">
        <v>46024</v>
      </c>
      <c r="B58" t="s">
        <v>9</v>
      </c>
      <c r="C58" s="3" t="s">
        <v>42</v>
      </c>
      <c r="E58" s="1"/>
    </row>
    <row r="59" spans="1:5">
      <c r="A59" s="7">
        <v>46025</v>
      </c>
      <c r="B59" t="s">
        <v>10</v>
      </c>
      <c r="C59" s="3" t="s">
        <v>42</v>
      </c>
      <c r="E59" s="1"/>
    </row>
    <row r="60" spans="1:5">
      <c r="A60" s="7">
        <v>46034</v>
      </c>
      <c r="B60" t="s">
        <v>5</v>
      </c>
      <c r="C60" t="s">
        <v>18</v>
      </c>
      <c r="E60" s="1"/>
    </row>
    <row r="61" spans="1:5">
      <c r="A61" s="7">
        <v>46064</v>
      </c>
      <c r="B61" t="s">
        <v>7</v>
      </c>
      <c r="C61" t="s">
        <v>19</v>
      </c>
      <c r="E61" s="1"/>
    </row>
    <row r="62" spans="1:5">
      <c r="A62" s="7">
        <v>46076</v>
      </c>
      <c r="B62" t="s">
        <v>5</v>
      </c>
      <c r="C62" t="s">
        <v>33</v>
      </c>
    </row>
    <row r="63" spans="1:5">
      <c r="A63" s="7">
        <v>46101</v>
      </c>
      <c r="B63" t="s">
        <v>9</v>
      </c>
      <c r="C63" t="s">
        <v>21</v>
      </c>
      <c r="E63" s="1"/>
    </row>
    <row r="64" spans="1:5">
      <c r="A64" s="7">
        <v>46141</v>
      </c>
      <c r="B64" t="s">
        <v>7</v>
      </c>
      <c r="C64" t="s">
        <v>22</v>
      </c>
      <c r="E64" s="1"/>
    </row>
    <row r="65" spans="1:5">
      <c r="A65" s="7">
        <v>46145</v>
      </c>
      <c r="B65" t="s">
        <v>4</v>
      </c>
      <c r="C65" t="s">
        <v>23</v>
      </c>
      <c r="E65" s="1"/>
    </row>
    <row r="66" spans="1:5">
      <c r="A66" s="7">
        <v>46146</v>
      </c>
      <c r="B66" t="s">
        <v>5</v>
      </c>
      <c r="C66" t="s">
        <v>24</v>
      </c>
      <c r="E66" s="1"/>
    </row>
    <row r="67" spans="1:5">
      <c r="A67" s="7">
        <v>46147</v>
      </c>
      <c r="B67" t="s">
        <v>6</v>
      </c>
      <c r="C67" t="s">
        <v>25</v>
      </c>
      <c r="E67" s="1"/>
    </row>
    <row r="68" spans="1:5">
      <c r="A68" s="7">
        <v>46148</v>
      </c>
      <c r="B68" t="s">
        <v>7</v>
      </c>
      <c r="C68" t="s">
        <v>20</v>
      </c>
      <c r="E68" s="1"/>
    </row>
    <row r="69" spans="1:5">
      <c r="A69" s="7">
        <v>46223</v>
      </c>
      <c r="B69" t="s">
        <v>5</v>
      </c>
      <c r="C69" t="s">
        <v>26</v>
      </c>
      <c r="E69" s="1"/>
    </row>
    <row r="70" spans="1:5">
      <c r="A70" s="7">
        <v>46245</v>
      </c>
      <c r="B70" t="s">
        <v>6</v>
      </c>
      <c r="C70" t="s">
        <v>27</v>
      </c>
      <c r="E70" s="1"/>
    </row>
    <row r="71" spans="1:5">
      <c r="A71" s="7">
        <v>46286</v>
      </c>
      <c r="B71" t="s">
        <v>5</v>
      </c>
      <c r="C71" t="s">
        <v>28</v>
      </c>
      <c r="E71" s="1"/>
    </row>
    <row r="72" spans="1:5">
      <c r="A72" s="7">
        <v>46287</v>
      </c>
      <c r="B72" t="s">
        <v>6</v>
      </c>
      <c r="C72" t="s">
        <v>45</v>
      </c>
      <c r="E72" s="1"/>
    </row>
    <row r="73" spans="1:5">
      <c r="A73" s="7">
        <v>46288</v>
      </c>
      <c r="B73" t="s">
        <v>7</v>
      </c>
      <c r="C73" t="s">
        <v>29</v>
      </c>
      <c r="E73" s="1"/>
    </row>
    <row r="74" spans="1:5">
      <c r="A74" s="7">
        <v>46307</v>
      </c>
      <c r="B74" t="s">
        <v>5</v>
      </c>
      <c r="C74" s="2" t="s">
        <v>46</v>
      </c>
      <c r="E74" s="1"/>
    </row>
    <row r="75" spans="1:5">
      <c r="A75" s="7">
        <v>46329</v>
      </c>
      <c r="B75" t="s">
        <v>6</v>
      </c>
      <c r="C75" s="2" t="s">
        <v>31</v>
      </c>
      <c r="E75" s="1"/>
    </row>
    <row r="76" spans="1:5">
      <c r="A76" s="7">
        <v>46349</v>
      </c>
      <c r="B76" t="s">
        <v>5</v>
      </c>
      <c r="C76" s="2" t="s">
        <v>32</v>
      </c>
      <c r="E76" s="1"/>
    </row>
    <row r="77" spans="1:5">
      <c r="A77" s="7">
        <v>46385</v>
      </c>
      <c r="B77" t="s">
        <v>6</v>
      </c>
      <c r="C77" s="3" t="s">
        <v>42</v>
      </c>
      <c r="E77" s="1"/>
    </row>
    <row r="78" spans="1:5">
      <c r="A78" s="7">
        <v>46386</v>
      </c>
      <c r="B78" t="s">
        <v>7</v>
      </c>
      <c r="C78" s="3" t="s">
        <v>42</v>
      </c>
      <c r="E78" s="1"/>
    </row>
    <row r="79" spans="1:5">
      <c r="A79" s="7">
        <v>46387</v>
      </c>
      <c r="B79" t="s">
        <v>8</v>
      </c>
      <c r="C79" s="3" t="s">
        <v>42</v>
      </c>
      <c r="E79" s="1"/>
    </row>
    <row r="80" spans="1:5">
      <c r="A80" s="7">
        <v>46388</v>
      </c>
      <c r="B80" t="s">
        <v>9</v>
      </c>
      <c r="C80" s="2" t="s">
        <v>17</v>
      </c>
      <c r="E80" s="1"/>
    </row>
    <row r="81" spans="1:5">
      <c r="A81" s="7">
        <v>46389</v>
      </c>
      <c r="B81" t="s">
        <v>10</v>
      </c>
      <c r="C81" s="3" t="s">
        <v>42</v>
      </c>
      <c r="E81" s="1"/>
    </row>
    <row r="82" spans="1:5">
      <c r="A82" s="7">
        <v>46390</v>
      </c>
      <c r="B82" t="s">
        <v>4</v>
      </c>
      <c r="C82" s="3" t="s">
        <v>42</v>
      </c>
      <c r="E82" s="1"/>
    </row>
    <row r="83" spans="1:5">
      <c r="A83" s="7">
        <v>46398</v>
      </c>
      <c r="B83" t="s">
        <v>5</v>
      </c>
      <c r="C83" s="2" t="s">
        <v>18</v>
      </c>
      <c r="E83" s="1"/>
    </row>
    <row r="84" spans="1:5">
      <c r="A84" s="7">
        <v>46429</v>
      </c>
      <c r="B84" t="s">
        <v>8</v>
      </c>
      <c r="C84" s="2" t="s">
        <v>19</v>
      </c>
      <c r="E84" s="1"/>
    </row>
    <row r="85" spans="1:5">
      <c r="A85" s="7">
        <v>46441</v>
      </c>
      <c r="B85" t="s">
        <v>6</v>
      </c>
      <c r="C85" s="2" t="s">
        <v>33</v>
      </c>
    </row>
    <row r="86" spans="1:5">
      <c r="A86" s="7">
        <v>46467</v>
      </c>
      <c r="B86" t="s">
        <v>4</v>
      </c>
      <c r="C86" s="2" t="s">
        <v>21</v>
      </c>
      <c r="E86" s="1"/>
    </row>
    <row r="87" spans="1:5">
      <c r="A87" s="7">
        <v>46468</v>
      </c>
      <c r="B87" t="s">
        <v>5</v>
      </c>
      <c r="C87" s="2" t="s">
        <v>69</v>
      </c>
      <c r="E87" s="1"/>
    </row>
    <row r="88" spans="1:5">
      <c r="A88" s="7">
        <v>46506</v>
      </c>
      <c r="B88" t="s">
        <v>8</v>
      </c>
      <c r="C88" s="2" t="s">
        <v>22</v>
      </c>
      <c r="E88" s="1"/>
    </row>
    <row r="89" spans="1:5">
      <c r="A89" s="7">
        <v>46510</v>
      </c>
      <c r="B89" t="s">
        <v>5</v>
      </c>
      <c r="C89" s="2" t="s">
        <v>23</v>
      </c>
      <c r="E89" s="1"/>
    </row>
    <row r="90" spans="1:5">
      <c r="A90" s="7">
        <v>46511</v>
      </c>
      <c r="B90" t="s">
        <v>6</v>
      </c>
      <c r="C90" s="2" t="s">
        <v>24</v>
      </c>
      <c r="E90" s="1"/>
    </row>
    <row r="91" spans="1:5">
      <c r="A91" s="7">
        <v>46512</v>
      </c>
      <c r="B91" t="s">
        <v>7</v>
      </c>
      <c r="C91" s="2" t="s">
        <v>25</v>
      </c>
      <c r="E91" s="1"/>
    </row>
    <row r="92" spans="1:5">
      <c r="A92" s="7">
        <v>46587</v>
      </c>
      <c r="B92" t="s">
        <v>5</v>
      </c>
      <c r="C92" s="2" t="s">
        <v>26</v>
      </c>
      <c r="E92" s="1"/>
    </row>
    <row r="93" spans="1:5">
      <c r="A93" s="7">
        <v>46610</v>
      </c>
      <c r="B93" t="s">
        <v>7</v>
      </c>
      <c r="C93" s="2" t="s">
        <v>27</v>
      </c>
      <c r="E93" s="1"/>
    </row>
    <row r="94" spans="1:5">
      <c r="A94" s="7">
        <v>46650</v>
      </c>
      <c r="B94" t="s">
        <v>5</v>
      </c>
      <c r="C94" s="2" t="s">
        <v>28</v>
      </c>
      <c r="E94" s="1"/>
    </row>
    <row r="95" spans="1:5">
      <c r="A95" s="7">
        <v>46653</v>
      </c>
      <c r="B95" t="s">
        <v>8</v>
      </c>
      <c r="C95" s="2" t="s">
        <v>29</v>
      </c>
      <c r="E95" s="1"/>
    </row>
    <row r="96" spans="1:5">
      <c r="A96" s="7">
        <v>46671</v>
      </c>
      <c r="B96" t="s">
        <v>5</v>
      </c>
      <c r="C96" s="2" t="s">
        <v>46</v>
      </c>
      <c r="E96" s="1"/>
    </row>
    <row r="97" spans="1:10">
      <c r="A97" s="7">
        <v>46694</v>
      </c>
      <c r="B97" t="s">
        <v>7</v>
      </c>
      <c r="C97" s="2" t="s">
        <v>31</v>
      </c>
      <c r="E97" s="1"/>
    </row>
    <row r="98" spans="1:10">
      <c r="A98" s="7">
        <v>46714</v>
      </c>
      <c r="B98" t="s">
        <v>6</v>
      </c>
      <c r="C98" s="2" t="s">
        <v>32</v>
      </c>
      <c r="E98" s="1"/>
      <c r="G98" s="8"/>
      <c r="H98" s="8"/>
      <c r="I98" s="8"/>
      <c r="J98" s="8"/>
    </row>
    <row r="99" spans="1:10">
      <c r="A99" s="5">
        <v>46750</v>
      </c>
      <c r="B99" s="2" t="s">
        <v>37</v>
      </c>
      <c r="C99" s="3" t="s">
        <v>42</v>
      </c>
      <c r="G99" s="9"/>
      <c r="H99" s="10"/>
      <c r="I99" s="10"/>
      <c r="J99" s="8"/>
    </row>
    <row r="100" spans="1:10">
      <c r="A100" s="5">
        <v>46751</v>
      </c>
      <c r="B100" s="2" t="s">
        <v>36</v>
      </c>
      <c r="C100" s="3" t="s">
        <v>42</v>
      </c>
      <c r="G100" s="11"/>
      <c r="H100" s="9"/>
      <c r="I100" s="10"/>
      <c r="J100" s="10"/>
    </row>
    <row r="101" spans="1:10">
      <c r="A101" s="5">
        <v>46752</v>
      </c>
      <c r="B101" s="2" t="s">
        <v>35</v>
      </c>
      <c r="C101" s="3" t="s">
        <v>42</v>
      </c>
      <c r="G101" s="11"/>
      <c r="H101" s="9"/>
      <c r="I101" s="10"/>
      <c r="J101" s="10"/>
    </row>
    <row r="102" spans="1:10">
      <c r="A102" s="5">
        <v>46753</v>
      </c>
      <c r="B102" s="2" t="s">
        <v>34</v>
      </c>
      <c r="C102" s="3" t="s">
        <v>124</v>
      </c>
      <c r="G102" s="11"/>
      <c r="H102" s="9"/>
      <c r="I102" s="10"/>
      <c r="J102" s="10"/>
    </row>
    <row r="103" spans="1:10">
      <c r="A103" s="5">
        <v>46754</v>
      </c>
      <c r="B103" s="2" t="s">
        <v>4</v>
      </c>
      <c r="C103" s="3" t="s">
        <v>42</v>
      </c>
      <c r="G103" s="11"/>
      <c r="H103" s="9"/>
      <c r="I103" s="10"/>
      <c r="J103" s="10"/>
    </row>
    <row r="104" spans="1:10">
      <c r="A104" s="5">
        <v>46755</v>
      </c>
      <c r="B104" s="2" t="s">
        <v>5</v>
      </c>
      <c r="C104" s="3" t="s">
        <v>42</v>
      </c>
      <c r="G104" s="11"/>
      <c r="H104" s="9"/>
      <c r="I104" s="10"/>
      <c r="J104" s="10"/>
    </row>
    <row r="105" spans="1:10">
      <c r="A105" s="5">
        <v>46762</v>
      </c>
      <c r="B105" s="2" t="s">
        <v>38</v>
      </c>
      <c r="C105" s="3" t="s">
        <v>125</v>
      </c>
      <c r="G105" s="11"/>
      <c r="H105" s="9"/>
      <c r="I105" s="10"/>
      <c r="J105" s="10"/>
    </row>
    <row r="106" spans="1:10">
      <c r="A106" s="5">
        <v>46794</v>
      </c>
      <c r="B106" s="2" t="s">
        <v>35</v>
      </c>
      <c r="C106" s="2" t="s">
        <v>19</v>
      </c>
      <c r="G106" s="11"/>
      <c r="H106" s="9"/>
      <c r="I106" s="10"/>
      <c r="J106" s="10"/>
    </row>
    <row r="107" spans="1:10">
      <c r="A107" s="5">
        <v>46806</v>
      </c>
      <c r="B107" s="2" t="s">
        <v>37</v>
      </c>
      <c r="C107" s="2" t="s">
        <v>33</v>
      </c>
      <c r="G107" s="11"/>
      <c r="H107" s="9"/>
      <c r="I107" s="10"/>
      <c r="J107" s="10"/>
    </row>
    <row r="108" spans="1:10">
      <c r="A108" s="5">
        <v>46832</v>
      </c>
      <c r="B108" s="2" t="s">
        <v>38</v>
      </c>
      <c r="C108" s="2" t="s">
        <v>21</v>
      </c>
      <c r="G108" s="11"/>
      <c r="H108" s="9"/>
      <c r="I108" s="10"/>
      <c r="J108" s="10"/>
    </row>
    <row r="109" spans="1:10">
      <c r="A109" s="5">
        <v>46872</v>
      </c>
      <c r="B109" s="2" t="s">
        <v>34</v>
      </c>
      <c r="C109" s="2" t="s">
        <v>22</v>
      </c>
      <c r="G109" s="11"/>
      <c r="H109" s="9"/>
      <c r="I109" s="10"/>
      <c r="J109" s="10"/>
    </row>
    <row r="110" spans="1:10">
      <c r="A110" s="5">
        <v>46876</v>
      </c>
      <c r="B110" s="2" t="s">
        <v>37</v>
      </c>
      <c r="C110" s="2" t="s">
        <v>23</v>
      </c>
      <c r="G110" s="11"/>
      <c r="H110" s="9"/>
      <c r="I110" s="10"/>
      <c r="J110" s="10"/>
    </row>
    <row r="111" spans="1:10">
      <c r="A111" s="5">
        <v>46877</v>
      </c>
      <c r="B111" s="2" t="s">
        <v>36</v>
      </c>
      <c r="C111" s="2" t="s">
        <v>24</v>
      </c>
      <c r="G111" s="11"/>
      <c r="H111" s="9"/>
      <c r="I111" s="10"/>
      <c r="J111" s="10"/>
    </row>
    <row r="112" spans="1:10">
      <c r="A112" s="5">
        <v>46878</v>
      </c>
      <c r="B112" s="2" t="s">
        <v>35</v>
      </c>
      <c r="C112" s="2" t="s">
        <v>25</v>
      </c>
      <c r="G112" s="11"/>
      <c r="H112" s="9"/>
      <c r="I112" s="10"/>
      <c r="J112" s="10"/>
    </row>
    <row r="113" spans="1:10">
      <c r="A113" s="5">
        <v>46951</v>
      </c>
      <c r="B113" s="2" t="s">
        <v>38</v>
      </c>
      <c r="C113" s="2" t="s">
        <v>26</v>
      </c>
      <c r="G113" s="11"/>
      <c r="H113" s="9"/>
      <c r="I113" s="10"/>
      <c r="J113" s="10"/>
    </row>
    <row r="114" spans="1:10">
      <c r="A114" s="5">
        <v>46976</v>
      </c>
      <c r="B114" s="2" t="s">
        <v>35</v>
      </c>
      <c r="C114" s="2" t="s">
        <v>27</v>
      </c>
      <c r="G114" s="11"/>
      <c r="H114" s="9"/>
      <c r="I114" s="10"/>
      <c r="J114" s="10"/>
    </row>
    <row r="115" spans="1:10">
      <c r="A115" s="5">
        <v>47014</v>
      </c>
      <c r="B115" s="2" t="s">
        <v>38</v>
      </c>
      <c r="C115" s="2" t="s">
        <v>28</v>
      </c>
      <c r="G115" s="2"/>
    </row>
    <row r="116" spans="1:10">
      <c r="A116" s="5">
        <v>47018</v>
      </c>
      <c r="B116" s="2" t="s">
        <v>35</v>
      </c>
      <c r="C116" s="2" t="s">
        <v>29</v>
      </c>
    </row>
    <row r="117" spans="1:10">
      <c r="A117" s="5">
        <v>47035</v>
      </c>
      <c r="B117" s="2" t="s">
        <v>38</v>
      </c>
      <c r="C117" s="2" t="s">
        <v>126</v>
      </c>
    </row>
    <row r="118" spans="1:10">
      <c r="A118" s="5">
        <v>47060</v>
      </c>
      <c r="B118" s="2" t="s">
        <v>35</v>
      </c>
      <c r="C118" s="2" t="s">
        <v>31</v>
      </c>
    </row>
    <row r="119" spans="1:10">
      <c r="A119" s="5">
        <v>47080</v>
      </c>
      <c r="B119" s="2" t="s">
        <v>36</v>
      </c>
      <c r="C119" s="2" t="s">
        <v>32</v>
      </c>
    </row>
  </sheetData>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別紙１</vt:lpstr>
      <vt:lpstr>別紙１（記載例）</vt:lpstr>
      <vt:lpstr>祝日一覧</vt:lpstr>
      <vt:lpstr>別紙１!Print_Area</vt:lpstr>
      <vt:lpstr>'別紙１（記載例）'!Print_Area</vt:lpstr>
      <vt:lpstr>祝日</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荏原 啓子</cp:lastModifiedBy>
  <dcterms:modified xsi:type="dcterms:W3CDTF">2025-10-23T00:51:00Z</dcterms:modified>
</cp:coreProperties>
</file>